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antharicketts/Downloads/"/>
    </mc:Choice>
  </mc:AlternateContent>
  <xr:revisionPtr revIDLastSave="0" documentId="8_{A8328111-C7F2-7B4E-AC32-6394028279C1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Sponsor Budget" sheetId="6" r:id="rId1"/>
    <sheet name="Cost Share" sheetId="11" r:id="rId2"/>
  </sheets>
  <definedNames>
    <definedName name="_xlnm.Print_Area" localSheetId="0">'Sponsor Budget'!$A$3:$R$112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2" i="6" l="1"/>
  <c r="Q102" i="6"/>
  <c r="P102" i="6"/>
  <c r="O102" i="6"/>
  <c r="N102" i="6"/>
  <c r="F149" i="6"/>
  <c r="F148" i="6"/>
  <c r="I55" i="6"/>
  <c r="V55" i="6" s="1"/>
  <c r="I54" i="6"/>
  <c r="J54" i="6" s="1"/>
  <c r="I53" i="6"/>
  <c r="V53" i="6" s="1"/>
  <c r="AC53" i="6" s="1"/>
  <c r="I52" i="6"/>
  <c r="V52" i="6" s="1"/>
  <c r="AC52" i="6" s="1"/>
  <c r="I51" i="6"/>
  <c r="V51" i="6" s="1"/>
  <c r="AC51" i="6" s="1"/>
  <c r="I50" i="6"/>
  <c r="V50" i="6" s="1"/>
  <c r="AC50" i="6" s="1"/>
  <c r="I49" i="6"/>
  <c r="J49" i="6" s="1"/>
  <c r="I48" i="6"/>
  <c r="I47" i="6"/>
  <c r="I46" i="6"/>
  <c r="V46" i="6" s="1"/>
  <c r="I45" i="6"/>
  <c r="I44" i="6"/>
  <c r="J44" i="6" s="1"/>
  <c r="I43" i="6"/>
  <c r="I42" i="6"/>
  <c r="V42" i="6" s="1"/>
  <c r="I41" i="6"/>
  <c r="J41" i="6" s="1"/>
  <c r="U55" i="6"/>
  <c r="AB55" i="6" s="1"/>
  <c r="G55" i="6"/>
  <c r="F55" i="6"/>
  <c r="U54" i="6"/>
  <c r="AB54" i="6" s="1"/>
  <c r="G54" i="6"/>
  <c r="F54" i="6"/>
  <c r="U53" i="6"/>
  <c r="T53" i="6" s="1"/>
  <c r="G53" i="6"/>
  <c r="F53" i="6"/>
  <c r="U52" i="6"/>
  <c r="AB52" i="6" s="1"/>
  <c r="G52" i="6"/>
  <c r="F52" i="6"/>
  <c r="U51" i="6"/>
  <c r="AB51" i="6" s="1"/>
  <c r="AI51" i="6" s="1"/>
  <c r="AP51" i="6" s="1"/>
  <c r="T51" i="6"/>
  <c r="G51" i="6"/>
  <c r="F51" i="6"/>
  <c r="U50" i="6"/>
  <c r="AB50" i="6" s="1"/>
  <c r="AA50" i="6" s="1"/>
  <c r="T50" i="6"/>
  <c r="G50" i="6"/>
  <c r="F50" i="6"/>
  <c r="U49" i="6"/>
  <c r="AB49" i="6" s="1"/>
  <c r="AA49" i="6" s="1"/>
  <c r="G49" i="6"/>
  <c r="F49" i="6"/>
  <c r="G41" i="6"/>
  <c r="J55" i="6" l="1"/>
  <c r="J51" i="6"/>
  <c r="J50" i="6"/>
  <c r="AB53" i="6"/>
  <c r="AA53" i="6" s="1"/>
  <c r="T52" i="6"/>
  <c r="J53" i="6"/>
  <c r="V41" i="6"/>
  <c r="T49" i="6"/>
  <c r="V54" i="6"/>
  <c r="AC54" i="6" s="1"/>
  <c r="AJ54" i="6" s="1"/>
  <c r="W55" i="6"/>
  <c r="AC55" i="6"/>
  <c r="AD55" i="6" s="1"/>
  <c r="AI52" i="6"/>
  <c r="AA52" i="6"/>
  <c r="V44" i="6"/>
  <c r="AI50" i="6"/>
  <c r="AP50" i="6" s="1"/>
  <c r="T55" i="6"/>
  <c r="J52" i="6"/>
  <c r="V49" i="6"/>
  <c r="AC49" i="6" s="1"/>
  <c r="T54" i="6"/>
  <c r="AA51" i="6"/>
  <c r="AA55" i="6"/>
  <c r="AI55" i="6"/>
  <c r="AP55" i="6" s="1"/>
  <c r="AA54" i="6"/>
  <c r="AI54" i="6"/>
  <c r="AP54" i="6" s="1"/>
  <c r="W53" i="6"/>
  <c r="W52" i="6"/>
  <c r="W51" i="6"/>
  <c r="AH51" i="6"/>
  <c r="AO51" i="6"/>
  <c r="W50" i="6"/>
  <c r="AI49" i="6"/>
  <c r="AP49" i="6" s="1"/>
  <c r="O89" i="11"/>
  <c r="O88" i="11"/>
  <c r="O87" i="11"/>
  <c r="O84" i="11"/>
  <c r="O83" i="11"/>
  <c r="O82" i="11"/>
  <c r="M89" i="11"/>
  <c r="M88" i="11"/>
  <c r="M87" i="11"/>
  <c r="M84" i="11"/>
  <c r="M83" i="11"/>
  <c r="M82" i="11"/>
  <c r="K90" i="11"/>
  <c r="F90" i="11" s="1"/>
  <c r="K89" i="11"/>
  <c r="K88" i="11"/>
  <c r="K87" i="11"/>
  <c r="K85" i="11"/>
  <c r="F85" i="11" s="1"/>
  <c r="K84" i="11"/>
  <c r="K83" i="11"/>
  <c r="K82" i="11"/>
  <c r="F97" i="11"/>
  <c r="G96" i="11"/>
  <c r="F96" i="11"/>
  <c r="G95" i="11"/>
  <c r="F95" i="11"/>
  <c r="G94" i="11"/>
  <c r="F94" i="11"/>
  <c r="G93" i="11"/>
  <c r="F93" i="11"/>
  <c r="G92" i="11"/>
  <c r="F92" i="11"/>
  <c r="F132" i="6"/>
  <c r="F131" i="6"/>
  <c r="F130" i="6"/>
  <c r="F129" i="6"/>
  <c r="F126" i="6"/>
  <c r="F127" i="6"/>
  <c r="F125" i="6"/>
  <c r="K55" i="6" s="1"/>
  <c r="L55" i="6" s="1"/>
  <c r="F124" i="6"/>
  <c r="AH52" i="6" l="1"/>
  <c r="AP52" i="6"/>
  <c r="AO52" i="6" s="1"/>
  <c r="K52" i="6"/>
  <c r="L52" i="6" s="1"/>
  <c r="K50" i="6"/>
  <c r="L50" i="6" s="1"/>
  <c r="AK54" i="6"/>
  <c r="AQ54" i="6"/>
  <c r="X55" i="6"/>
  <c r="Y55" i="6" s="1"/>
  <c r="N55" i="6" s="1"/>
  <c r="K53" i="6"/>
  <c r="L53" i="6" s="1"/>
  <c r="AD54" i="6"/>
  <c r="AE54" i="6" s="1"/>
  <c r="AF54" i="6" s="1"/>
  <c r="O54" i="6" s="1"/>
  <c r="AJ55" i="6"/>
  <c r="K49" i="6"/>
  <c r="L49" i="6" s="1"/>
  <c r="W49" i="6"/>
  <c r="X49" i="6" s="1"/>
  <c r="Y49" i="6" s="1"/>
  <c r="N49" i="6" s="1"/>
  <c r="AI53" i="6"/>
  <c r="W54" i="6"/>
  <c r="X54" i="6" s="1"/>
  <c r="Y54" i="6" s="1"/>
  <c r="N54" i="6" s="1"/>
  <c r="K51" i="6"/>
  <c r="L51" i="6" s="1"/>
  <c r="K54" i="6"/>
  <c r="L54" i="6" s="1"/>
  <c r="AO50" i="6"/>
  <c r="AH50" i="6"/>
  <c r="AC41" i="6"/>
  <c r="AE55" i="6"/>
  <c r="AF55" i="6" s="1"/>
  <c r="O55" i="6" s="1"/>
  <c r="AH55" i="6"/>
  <c r="AO55" i="6"/>
  <c r="AL54" i="6"/>
  <c r="AM54" i="6" s="1"/>
  <c r="P54" i="6" s="1"/>
  <c r="AO54" i="6"/>
  <c r="AH54" i="6"/>
  <c r="AJ53" i="6"/>
  <c r="AD53" i="6"/>
  <c r="X53" i="6"/>
  <c r="Y53" i="6" s="1"/>
  <c r="N53" i="6" s="1"/>
  <c r="AD52" i="6"/>
  <c r="AJ52" i="6"/>
  <c r="X52" i="6"/>
  <c r="Y52" i="6" s="1"/>
  <c r="N52" i="6" s="1"/>
  <c r="AJ51" i="6"/>
  <c r="AD51" i="6"/>
  <c r="X51" i="6"/>
  <c r="Y51" i="6" s="1"/>
  <c r="N51" i="6" s="1"/>
  <c r="AJ50" i="6"/>
  <c r="AD50" i="6"/>
  <c r="X50" i="6"/>
  <c r="Y50" i="6" s="1"/>
  <c r="N50" i="6" s="1"/>
  <c r="AH49" i="6"/>
  <c r="AO49" i="6"/>
  <c r="AJ49" i="6"/>
  <c r="AD49" i="6"/>
  <c r="F84" i="11"/>
  <c r="F83" i="11"/>
  <c r="F89" i="11"/>
  <c r="F88" i="11"/>
  <c r="F87" i="11"/>
  <c r="F82" i="11"/>
  <c r="U60" i="6"/>
  <c r="AB60" i="6" s="1"/>
  <c r="I60" i="6"/>
  <c r="V60" i="6" s="1"/>
  <c r="G60" i="6"/>
  <c r="F60" i="6"/>
  <c r="U61" i="6"/>
  <c r="T61" i="6" s="1"/>
  <c r="I61" i="6"/>
  <c r="J61" i="6" s="1"/>
  <c r="K61" i="6" s="1"/>
  <c r="G61" i="6"/>
  <c r="F61" i="6"/>
  <c r="G62" i="6"/>
  <c r="AP53" i="6" l="1"/>
  <c r="AO53" i="6" s="1"/>
  <c r="AH53" i="6"/>
  <c r="AK55" i="6"/>
  <c r="AL55" i="6" s="1"/>
  <c r="AM55" i="6" s="1"/>
  <c r="P55" i="6" s="1"/>
  <c r="AQ55" i="6"/>
  <c r="AR55" i="6" s="1"/>
  <c r="AS55" i="6" s="1"/>
  <c r="AT55" i="6" s="1"/>
  <c r="Q55" i="6" s="1"/>
  <c r="AJ41" i="6"/>
  <c r="AR54" i="6"/>
  <c r="AQ53" i="6"/>
  <c r="AK53" i="6"/>
  <c r="AE53" i="6"/>
  <c r="AF53" i="6" s="1"/>
  <c r="O53" i="6" s="1"/>
  <c r="AQ52" i="6"/>
  <c r="AR52" i="6" s="1"/>
  <c r="AK52" i="6"/>
  <c r="AE52" i="6"/>
  <c r="AF52" i="6" s="1"/>
  <c r="O52" i="6" s="1"/>
  <c r="AE51" i="6"/>
  <c r="AF51" i="6" s="1"/>
  <c r="O51" i="6" s="1"/>
  <c r="AQ51" i="6"/>
  <c r="AR51" i="6" s="1"/>
  <c r="AK51" i="6"/>
  <c r="AE50" i="6"/>
  <c r="AF50" i="6" s="1"/>
  <c r="O50" i="6" s="1"/>
  <c r="AQ50" i="6"/>
  <c r="AR50" i="6" s="1"/>
  <c r="AK50" i="6"/>
  <c r="AE49" i="6"/>
  <c r="AF49" i="6" s="1"/>
  <c r="O49" i="6" s="1"/>
  <c r="AQ49" i="6"/>
  <c r="AR49" i="6" s="1"/>
  <c r="AK49" i="6"/>
  <c r="T60" i="6"/>
  <c r="W60" i="6"/>
  <c r="X60" i="6" s="1"/>
  <c r="Y60" i="6" s="1"/>
  <c r="N60" i="6" s="1"/>
  <c r="AC60" i="6"/>
  <c r="AJ60" i="6" s="1"/>
  <c r="AQ60" i="6" s="1"/>
  <c r="J60" i="6"/>
  <c r="K60" i="6" s="1"/>
  <c r="L60" i="6" s="1"/>
  <c r="AB61" i="6"/>
  <c r="AA60" i="6"/>
  <c r="AI60" i="6"/>
  <c r="AP60" i="6" s="1"/>
  <c r="L61" i="6"/>
  <c r="V61" i="6"/>
  <c r="G59" i="6"/>
  <c r="G58" i="6"/>
  <c r="I57" i="6"/>
  <c r="V57" i="6" s="1"/>
  <c r="I58" i="6"/>
  <c r="V58" i="6" s="1"/>
  <c r="I59" i="6"/>
  <c r="J59" i="6" s="1"/>
  <c r="U59" i="6"/>
  <c r="AB59" i="6" s="1"/>
  <c r="F59" i="6"/>
  <c r="F62" i="6"/>
  <c r="I62" i="6"/>
  <c r="U62" i="6"/>
  <c r="T62" i="6" s="1"/>
  <c r="U58" i="6"/>
  <c r="T58" i="6" s="1"/>
  <c r="F58" i="6"/>
  <c r="F145" i="6"/>
  <c r="F146" i="6" s="1"/>
  <c r="F147" i="6" s="1"/>
  <c r="AR53" i="6" l="1"/>
  <c r="AS53" i="6" s="1"/>
  <c r="AT53" i="6" s="1"/>
  <c r="Q53" i="6" s="1"/>
  <c r="R55" i="6"/>
  <c r="T59" i="6"/>
  <c r="AD60" i="6"/>
  <c r="AE60" i="6" s="1"/>
  <c r="AF60" i="6" s="1"/>
  <c r="O60" i="6" s="1"/>
  <c r="AQ41" i="6"/>
  <c r="AS54" i="6"/>
  <c r="AT54" i="6" s="1"/>
  <c r="Q54" i="6" s="1"/>
  <c r="R54" i="6" s="1"/>
  <c r="AL53" i="6"/>
  <c r="AM53" i="6" s="1"/>
  <c r="P53" i="6" s="1"/>
  <c r="AL52" i="6"/>
  <c r="AM52" i="6" s="1"/>
  <c r="P52" i="6" s="1"/>
  <c r="AS52" i="6"/>
  <c r="AT52" i="6" s="1"/>
  <c r="Q52" i="6" s="1"/>
  <c r="AL51" i="6"/>
  <c r="AM51" i="6" s="1"/>
  <c r="P51" i="6" s="1"/>
  <c r="AS51" i="6"/>
  <c r="AT51" i="6" s="1"/>
  <c r="Q51" i="6" s="1"/>
  <c r="AS50" i="6"/>
  <c r="AT50" i="6" s="1"/>
  <c r="Q50" i="6" s="1"/>
  <c r="AL50" i="6"/>
  <c r="AM50" i="6" s="1"/>
  <c r="P50" i="6" s="1"/>
  <c r="AS49" i="6"/>
  <c r="AT49" i="6" s="1"/>
  <c r="Q49" i="6" s="1"/>
  <c r="AL49" i="6"/>
  <c r="AM49" i="6" s="1"/>
  <c r="P49" i="6" s="1"/>
  <c r="AB58" i="6"/>
  <c r="AI58" i="6" s="1"/>
  <c r="AB62" i="6"/>
  <c r="AI62" i="6" s="1"/>
  <c r="AP62" i="6" s="1"/>
  <c r="AK60" i="6"/>
  <c r="AL60" i="6" s="1"/>
  <c r="AM60" i="6" s="1"/>
  <c r="P60" i="6" s="1"/>
  <c r="AI59" i="6"/>
  <c r="AA59" i="6"/>
  <c r="K59" i="6"/>
  <c r="L59" i="6" s="1"/>
  <c r="W58" i="6"/>
  <c r="AC58" i="6"/>
  <c r="J58" i="6"/>
  <c r="V62" i="6"/>
  <c r="J62" i="6"/>
  <c r="AI61" i="6"/>
  <c r="AP61" i="6" s="1"/>
  <c r="AA61" i="6"/>
  <c r="V59" i="6"/>
  <c r="AH60" i="6"/>
  <c r="AO60" i="6"/>
  <c r="AR60" i="6"/>
  <c r="W61" i="6"/>
  <c r="AC61" i="6"/>
  <c r="I47" i="11"/>
  <c r="V47" i="11" s="1"/>
  <c r="AC47" i="11" s="1"/>
  <c r="I46" i="11"/>
  <c r="V46" i="11" s="1"/>
  <c r="I45" i="11"/>
  <c r="J45" i="11" s="1"/>
  <c r="I44" i="11"/>
  <c r="J44" i="11" s="1"/>
  <c r="G47" i="11"/>
  <c r="G46" i="11"/>
  <c r="G45" i="11"/>
  <c r="G44" i="11"/>
  <c r="U47" i="11"/>
  <c r="T47" i="11" s="1"/>
  <c r="F47" i="11"/>
  <c r="U46" i="11"/>
  <c r="T46" i="11" s="1"/>
  <c r="F46" i="11"/>
  <c r="U45" i="11"/>
  <c r="AB45" i="11" s="1"/>
  <c r="AA45" i="11" s="1"/>
  <c r="F45" i="11"/>
  <c r="U44" i="11"/>
  <c r="T44" i="11" s="1"/>
  <c r="F44" i="11"/>
  <c r="AH59" i="6" l="1"/>
  <c r="AP59" i="6"/>
  <c r="AH58" i="6"/>
  <c r="AP58" i="6"/>
  <c r="AO58" i="6" s="1"/>
  <c r="R53" i="6"/>
  <c r="R49" i="6"/>
  <c r="R50" i="6"/>
  <c r="R52" i="6"/>
  <c r="R51" i="6"/>
  <c r="AA62" i="6"/>
  <c r="AA58" i="6"/>
  <c r="AH62" i="6"/>
  <c r="AO62" i="6"/>
  <c r="AO59" i="6"/>
  <c r="AC59" i="6"/>
  <c r="W59" i="6"/>
  <c r="AO61" i="6"/>
  <c r="AH61" i="6"/>
  <c r="X58" i="6"/>
  <c r="Y58" i="6" s="1"/>
  <c r="N58" i="6" s="1"/>
  <c r="K62" i="6"/>
  <c r="L62" i="6" s="1"/>
  <c r="AC62" i="6"/>
  <c r="W62" i="6"/>
  <c r="AJ58" i="6"/>
  <c r="AD58" i="6"/>
  <c r="K58" i="6"/>
  <c r="L58" i="6" s="1"/>
  <c r="AS60" i="6"/>
  <c r="AT60" i="6" s="1"/>
  <c r="Q60" i="6" s="1"/>
  <c r="R60" i="6" s="1"/>
  <c r="AD61" i="6"/>
  <c r="AJ61" i="6"/>
  <c r="X61" i="6"/>
  <c r="Y61" i="6" s="1"/>
  <c r="N61" i="6" s="1"/>
  <c r="J46" i="11"/>
  <c r="K46" i="11" s="1"/>
  <c r="L46" i="11" s="1"/>
  <c r="T45" i="11"/>
  <c r="J47" i="11"/>
  <c r="K47" i="11" s="1"/>
  <c r="L47" i="11" s="1"/>
  <c r="V44" i="11"/>
  <c r="W44" i="11" s="1"/>
  <c r="X44" i="11" s="1"/>
  <c r="Y44" i="11" s="1"/>
  <c r="N44" i="11" s="1"/>
  <c r="K45" i="11"/>
  <c r="L45" i="11" s="1"/>
  <c r="K44" i="11"/>
  <c r="L44" i="11" s="1"/>
  <c r="AC46" i="11"/>
  <c r="W46" i="11"/>
  <c r="AB46" i="11"/>
  <c r="V45" i="11"/>
  <c r="AB44" i="11"/>
  <c r="AJ47" i="11"/>
  <c r="AB47" i="11"/>
  <c r="AD47" i="11" s="1"/>
  <c r="W47" i="11"/>
  <c r="AI45" i="11"/>
  <c r="AH45" i="11" s="1"/>
  <c r="G48" i="6"/>
  <c r="G47" i="6"/>
  <c r="G46" i="6"/>
  <c r="G45" i="6"/>
  <c r="U48" i="6"/>
  <c r="AB48" i="6" s="1"/>
  <c r="AI48" i="6" s="1"/>
  <c r="F48" i="6"/>
  <c r="U47" i="6"/>
  <c r="AB47" i="6" s="1"/>
  <c r="AI47" i="6" s="1"/>
  <c r="F47" i="6"/>
  <c r="U46" i="6"/>
  <c r="AB46" i="6" s="1"/>
  <c r="F46" i="6"/>
  <c r="U45" i="6"/>
  <c r="T45" i="6" s="1"/>
  <c r="F45" i="6"/>
  <c r="AP47" i="6" l="1"/>
  <c r="AO47" i="6" s="1"/>
  <c r="AP48" i="6"/>
  <c r="AO48" i="6" s="1"/>
  <c r="AQ58" i="6"/>
  <c r="AR58" i="6" s="1"/>
  <c r="AK58" i="6"/>
  <c r="X62" i="6"/>
  <c r="Y62" i="6"/>
  <c r="N62" i="6" s="1"/>
  <c r="AE58" i="6"/>
  <c r="AF58" i="6" s="1"/>
  <c r="O58" i="6" s="1"/>
  <c r="AJ62" i="6"/>
  <c r="AD62" i="6"/>
  <c r="X59" i="6"/>
  <c r="Y59" i="6" s="1"/>
  <c r="N59" i="6" s="1"/>
  <c r="AJ59" i="6"/>
  <c r="AD59" i="6"/>
  <c r="AK61" i="6"/>
  <c r="AQ61" i="6"/>
  <c r="AR61" i="6" s="1"/>
  <c r="AE61" i="6"/>
  <c r="AF61" i="6" s="1"/>
  <c r="O61" i="6" s="1"/>
  <c r="AB45" i="6"/>
  <c r="AI45" i="6" s="1"/>
  <c r="AH47" i="6"/>
  <c r="AA47" i="6"/>
  <c r="AI46" i="6"/>
  <c r="AP46" i="6" s="1"/>
  <c r="AA46" i="6"/>
  <c r="AH48" i="6"/>
  <c r="AA48" i="6"/>
  <c r="T46" i="6"/>
  <c r="T47" i="6"/>
  <c r="T48" i="6"/>
  <c r="AQ47" i="11"/>
  <c r="AJ46" i="11"/>
  <c r="AD46" i="11"/>
  <c r="AA44" i="11"/>
  <c r="AI44" i="11"/>
  <c r="AC45" i="11"/>
  <c r="AC44" i="11"/>
  <c r="W45" i="11"/>
  <c r="AI46" i="11"/>
  <c r="AA46" i="11"/>
  <c r="AA47" i="11"/>
  <c r="AI47" i="11"/>
  <c r="X47" i="11"/>
  <c r="Y47" i="11" s="1"/>
  <c r="N47" i="11" s="1"/>
  <c r="X46" i="11"/>
  <c r="Y46" i="11" s="1"/>
  <c r="AP45" i="11"/>
  <c r="AO45" i="11" s="1"/>
  <c r="AP45" i="6" l="1"/>
  <c r="AO45" i="6" s="1"/>
  <c r="AA45" i="6"/>
  <c r="AH45" i="6"/>
  <c r="AE62" i="6"/>
  <c r="AF62" i="6" s="1"/>
  <c r="O62" i="6" s="1"/>
  <c r="AQ62" i="6"/>
  <c r="AR62" i="6" s="1"/>
  <c r="AK62" i="6"/>
  <c r="AE59" i="6"/>
  <c r="AF59" i="6" s="1"/>
  <c r="O59" i="6" s="1"/>
  <c r="AQ59" i="6"/>
  <c r="AR59" i="6" s="1"/>
  <c r="AK59" i="6"/>
  <c r="AL58" i="6"/>
  <c r="AM58" i="6" s="1"/>
  <c r="P58" i="6" s="1"/>
  <c r="AS58" i="6"/>
  <c r="AT58" i="6" s="1"/>
  <c r="Q58" i="6" s="1"/>
  <c r="AS61" i="6"/>
  <c r="AT61" i="6" s="1"/>
  <c r="Q61" i="6" s="1"/>
  <c r="AL61" i="6"/>
  <c r="AM61" i="6" s="1"/>
  <c r="P61" i="6" s="1"/>
  <c r="AO46" i="6"/>
  <c r="AH46" i="6"/>
  <c r="AP47" i="11"/>
  <c r="AO47" i="11" s="1"/>
  <c r="AH47" i="11"/>
  <c r="AE46" i="11"/>
  <c r="AF46" i="11" s="1"/>
  <c r="AQ46" i="11"/>
  <c r="AK46" i="11"/>
  <c r="AH46" i="11"/>
  <c r="AP46" i="11"/>
  <c r="AO46" i="11" s="1"/>
  <c r="X45" i="11"/>
  <c r="Y45" i="11" s="1"/>
  <c r="AK47" i="11"/>
  <c r="AD44" i="11"/>
  <c r="AJ44" i="11"/>
  <c r="AR47" i="11"/>
  <c r="AJ45" i="11"/>
  <c r="AD45" i="11"/>
  <c r="AP44" i="11"/>
  <c r="AO44" i="11" s="1"/>
  <c r="AH44" i="11"/>
  <c r="R97" i="6"/>
  <c r="R96" i="6"/>
  <c r="R95" i="6"/>
  <c r="R94" i="6"/>
  <c r="U40" i="11"/>
  <c r="AB40" i="11" s="1"/>
  <c r="I40" i="11"/>
  <c r="V40" i="11" s="1"/>
  <c r="AC40" i="11" s="1"/>
  <c r="AJ40" i="11" s="1"/>
  <c r="AQ40" i="11" s="1"/>
  <c r="G40" i="11"/>
  <c r="F40" i="11"/>
  <c r="U39" i="11"/>
  <c r="AB39" i="11" s="1"/>
  <c r="I39" i="11"/>
  <c r="J39" i="11" s="1"/>
  <c r="K39" i="11" s="1"/>
  <c r="G39" i="11"/>
  <c r="F39" i="11"/>
  <c r="U38" i="11"/>
  <c r="T38" i="11" s="1"/>
  <c r="I38" i="11"/>
  <c r="J38" i="11" s="1"/>
  <c r="G38" i="11"/>
  <c r="F38" i="11"/>
  <c r="U37" i="11"/>
  <c r="AB37" i="11" s="1"/>
  <c r="AA37" i="11" s="1"/>
  <c r="I37" i="11"/>
  <c r="V37" i="11" s="1"/>
  <c r="AC37" i="11" s="1"/>
  <c r="AJ37" i="11" s="1"/>
  <c r="AQ37" i="11" s="1"/>
  <c r="G37" i="11"/>
  <c r="F37" i="11"/>
  <c r="U36" i="11"/>
  <c r="AB36" i="11" s="1"/>
  <c r="I36" i="11"/>
  <c r="V36" i="11" s="1"/>
  <c r="AC36" i="11" s="1"/>
  <c r="AJ36" i="11" s="1"/>
  <c r="AQ36" i="11" s="1"/>
  <c r="G36" i="11"/>
  <c r="F36" i="11"/>
  <c r="U35" i="11"/>
  <c r="AB35" i="11" s="1"/>
  <c r="AI35" i="11" s="1"/>
  <c r="AH35" i="11" s="1"/>
  <c r="I35" i="11"/>
  <c r="V35" i="11" s="1"/>
  <c r="AC35" i="11" s="1"/>
  <c r="AJ35" i="11" s="1"/>
  <c r="AQ35" i="11" s="1"/>
  <c r="G35" i="11"/>
  <c r="F35" i="11"/>
  <c r="U34" i="11"/>
  <c r="I34" i="11"/>
  <c r="J34" i="11" s="1"/>
  <c r="G34" i="11"/>
  <c r="F34" i="11"/>
  <c r="U33" i="11"/>
  <c r="I33" i="11"/>
  <c r="V33" i="11" s="1"/>
  <c r="AC33" i="11" s="1"/>
  <c r="AJ33" i="11" s="1"/>
  <c r="AQ33" i="11" s="1"/>
  <c r="G33" i="11"/>
  <c r="F33" i="11"/>
  <c r="U32" i="11"/>
  <c r="AB32" i="11" s="1"/>
  <c r="I32" i="11"/>
  <c r="G32" i="11"/>
  <c r="F32" i="11"/>
  <c r="U31" i="11"/>
  <c r="T31" i="11" s="1"/>
  <c r="I31" i="11"/>
  <c r="J31" i="11" s="1"/>
  <c r="K31" i="11" s="1"/>
  <c r="G31" i="11"/>
  <c r="F31" i="11"/>
  <c r="U30" i="11"/>
  <c r="T30" i="11" s="1"/>
  <c r="I30" i="11"/>
  <c r="J30" i="11" s="1"/>
  <c r="G30" i="11"/>
  <c r="F30" i="11"/>
  <c r="U29" i="11"/>
  <c r="AB29" i="11" s="1"/>
  <c r="AA29" i="11" s="1"/>
  <c r="I29" i="11"/>
  <c r="J29" i="11" s="1"/>
  <c r="K29" i="11" s="1"/>
  <c r="G29" i="11"/>
  <c r="F29" i="11"/>
  <c r="U28" i="11"/>
  <c r="AB28" i="11" s="1"/>
  <c r="I28" i="11"/>
  <c r="V28" i="11" s="1"/>
  <c r="AC28" i="11" s="1"/>
  <c r="AJ28" i="11" s="1"/>
  <c r="AQ28" i="11" s="1"/>
  <c r="G28" i="11"/>
  <c r="F28" i="11"/>
  <c r="U27" i="11"/>
  <c r="AB27" i="11" s="1"/>
  <c r="AI27" i="11" s="1"/>
  <c r="AH27" i="11" s="1"/>
  <c r="T27" i="11"/>
  <c r="I27" i="11"/>
  <c r="V27" i="11" s="1"/>
  <c r="AC27" i="11" s="1"/>
  <c r="AJ27" i="11" s="1"/>
  <c r="AQ27" i="11" s="1"/>
  <c r="G27" i="11"/>
  <c r="F27" i="11"/>
  <c r="U26" i="11"/>
  <c r="I26" i="11"/>
  <c r="J26" i="11" s="1"/>
  <c r="G26" i="11"/>
  <c r="F26" i="11"/>
  <c r="U25" i="11"/>
  <c r="I25" i="11"/>
  <c r="V25" i="11" s="1"/>
  <c r="G25" i="11"/>
  <c r="F25" i="11"/>
  <c r="U24" i="11"/>
  <c r="AB24" i="11" s="1"/>
  <c r="I24" i="11"/>
  <c r="V24" i="11" s="1"/>
  <c r="AC24" i="11" s="1"/>
  <c r="AJ24" i="11" s="1"/>
  <c r="AQ24" i="11" s="1"/>
  <c r="G24" i="11"/>
  <c r="F24" i="11"/>
  <c r="U23" i="11"/>
  <c r="T23" i="11" s="1"/>
  <c r="I23" i="11"/>
  <c r="J23" i="11" s="1"/>
  <c r="K23" i="11" s="1"/>
  <c r="G23" i="11"/>
  <c r="F23" i="11"/>
  <c r="U22" i="11"/>
  <c r="T22" i="11" s="1"/>
  <c r="I22" i="11"/>
  <c r="J22" i="11" s="1"/>
  <c r="G22" i="11"/>
  <c r="F22" i="11"/>
  <c r="U21" i="11"/>
  <c r="AB21" i="11" s="1"/>
  <c r="AA21" i="11" s="1"/>
  <c r="I21" i="11"/>
  <c r="J21" i="11" s="1"/>
  <c r="K21" i="11" s="1"/>
  <c r="G21" i="11"/>
  <c r="F21" i="11"/>
  <c r="R58" i="6" l="1"/>
  <c r="AS59" i="6"/>
  <c r="AT59" i="6" s="1"/>
  <c r="Q59" i="6" s="1"/>
  <c r="R61" i="6"/>
  <c r="AL62" i="6"/>
  <c r="AM62" i="6" s="1"/>
  <c r="P62" i="6" s="1"/>
  <c r="AS62" i="6"/>
  <c r="AT62" i="6" s="1"/>
  <c r="Q62" i="6" s="1"/>
  <c r="AL59" i="6"/>
  <c r="AM59" i="6" s="1"/>
  <c r="P59" i="6" s="1"/>
  <c r="J33" i="11"/>
  <c r="K33" i="11" s="1"/>
  <c r="L33" i="11" s="1"/>
  <c r="J28" i="11"/>
  <c r="K28" i="11" s="1"/>
  <c r="L28" i="11" s="1"/>
  <c r="J37" i="11"/>
  <c r="K37" i="11" s="1"/>
  <c r="L37" i="11" s="1"/>
  <c r="T32" i="11"/>
  <c r="T24" i="11"/>
  <c r="V38" i="11"/>
  <c r="AC38" i="11" s="1"/>
  <c r="AJ38" i="11" s="1"/>
  <c r="AQ38" i="11" s="1"/>
  <c r="AL46" i="11"/>
  <c r="AM46" i="11" s="1"/>
  <c r="AQ44" i="11"/>
  <c r="AR44" i="11" s="1"/>
  <c r="AK44" i="11"/>
  <c r="AR46" i="11"/>
  <c r="AE44" i="11"/>
  <c r="AF44" i="11" s="1"/>
  <c r="O44" i="11" s="1"/>
  <c r="AS47" i="11"/>
  <c r="AT47" i="11" s="1"/>
  <c r="Q47" i="11" s="1"/>
  <c r="AL47" i="11"/>
  <c r="AM47" i="11" s="1"/>
  <c r="P47" i="11" s="1"/>
  <c r="AQ45" i="11"/>
  <c r="AR45" i="11" s="1"/>
  <c r="AK45" i="11"/>
  <c r="AE45" i="11"/>
  <c r="AF45" i="11" s="1"/>
  <c r="T39" i="11"/>
  <c r="K26" i="11"/>
  <c r="L26" i="11" s="1"/>
  <c r="T29" i="11"/>
  <c r="T36" i="11"/>
  <c r="K38" i="11"/>
  <c r="L38" i="11" s="1"/>
  <c r="AB38" i="11"/>
  <c r="AA38" i="11" s="1"/>
  <c r="T37" i="11"/>
  <c r="T40" i="11"/>
  <c r="K22" i="11"/>
  <c r="L22" i="11" s="1"/>
  <c r="K34" i="11"/>
  <c r="L34" i="11" s="1"/>
  <c r="AC25" i="11"/>
  <c r="AJ25" i="11" s="1"/>
  <c r="AQ25" i="11" s="1"/>
  <c r="W25" i="11"/>
  <c r="X25" i="11" s="1"/>
  <c r="AB23" i="11"/>
  <c r="AI23" i="11" s="1"/>
  <c r="AB31" i="11"/>
  <c r="AA31" i="11" s="1"/>
  <c r="J25" i="11"/>
  <c r="K25" i="11" s="1"/>
  <c r="AB30" i="11"/>
  <c r="J36" i="11"/>
  <c r="K36" i="11" s="1"/>
  <c r="V21" i="11"/>
  <c r="V29" i="11"/>
  <c r="AC29" i="11" s="1"/>
  <c r="AJ29" i="11" s="1"/>
  <c r="AQ29" i="11" s="1"/>
  <c r="V22" i="11"/>
  <c r="AC22" i="11" s="1"/>
  <c r="AJ22" i="11" s="1"/>
  <c r="AQ22" i="11" s="1"/>
  <c r="V30" i="11"/>
  <c r="AC30" i="11" s="1"/>
  <c r="AJ30" i="11" s="1"/>
  <c r="AQ30" i="11" s="1"/>
  <c r="T28" i="11"/>
  <c r="AI29" i="11"/>
  <c r="T35" i="11"/>
  <c r="V23" i="11"/>
  <c r="AC23" i="11" s="1"/>
  <c r="AJ23" i="11" s="1"/>
  <c r="AQ23" i="11" s="1"/>
  <c r="V31" i="11"/>
  <c r="AC31" i="11" s="1"/>
  <c r="AJ31" i="11" s="1"/>
  <c r="AQ31" i="11" s="1"/>
  <c r="V39" i="11"/>
  <c r="AC39" i="11" s="1"/>
  <c r="AJ39" i="11" s="1"/>
  <c r="AQ39" i="11" s="1"/>
  <c r="V32" i="11"/>
  <c r="AC32" i="11" s="1"/>
  <c r="AJ32" i="11" s="1"/>
  <c r="AQ32" i="11" s="1"/>
  <c r="K30" i="11"/>
  <c r="L30" i="11" s="1"/>
  <c r="V26" i="11"/>
  <c r="AC26" i="11" s="1"/>
  <c r="AJ26" i="11" s="1"/>
  <c r="AQ26" i="11" s="1"/>
  <c r="V34" i="11"/>
  <c r="AC34" i="11" s="1"/>
  <c r="AJ34" i="11" s="1"/>
  <c r="AQ34" i="11" s="1"/>
  <c r="W40" i="11"/>
  <c r="X40" i="11" s="1"/>
  <c r="AD36" i="11"/>
  <c r="AE36" i="11" s="1"/>
  <c r="W28" i="11"/>
  <c r="X28" i="11" s="1"/>
  <c r="L31" i="11"/>
  <c r="L23" i="11"/>
  <c r="AA24" i="11"/>
  <c r="AI24" i="11"/>
  <c r="T33" i="11"/>
  <c r="AB33" i="11"/>
  <c r="T34" i="11"/>
  <c r="AB34" i="11"/>
  <c r="T21" i="11"/>
  <c r="W33" i="11"/>
  <c r="X33" i="11" s="1"/>
  <c r="AA36" i="11"/>
  <c r="AI36" i="11"/>
  <c r="J27" i="11"/>
  <c r="K27" i="11" s="1"/>
  <c r="AI21" i="11"/>
  <c r="L29" i="11"/>
  <c r="AA32" i="11"/>
  <c r="AI32" i="11"/>
  <c r="AA35" i="11"/>
  <c r="W36" i="11"/>
  <c r="X36" i="11" s="1"/>
  <c r="W37" i="11"/>
  <c r="X37" i="11" s="1"/>
  <c r="AB22" i="11"/>
  <c r="L21" i="11"/>
  <c r="AD37" i="11"/>
  <c r="AE37" i="11" s="1"/>
  <c r="AA39" i="11"/>
  <c r="AI39" i="11"/>
  <c r="AA40" i="11"/>
  <c r="AI40" i="11"/>
  <c r="AP27" i="11"/>
  <c r="AO27" i="11" s="1"/>
  <c r="J32" i="11"/>
  <c r="K32" i="11" s="1"/>
  <c r="W24" i="11"/>
  <c r="X24" i="11" s="1"/>
  <c r="AA28" i="11"/>
  <c r="AI28" i="11"/>
  <c r="AI37" i="11"/>
  <c r="AK37" i="11" s="1"/>
  <c r="AL37" i="11" s="1"/>
  <c r="L39" i="11"/>
  <c r="J35" i="11"/>
  <c r="K35" i="11" s="1"/>
  <c r="T26" i="11"/>
  <c r="AB26" i="11"/>
  <c r="AD40" i="11"/>
  <c r="AE40" i="11" s="1"/>
  <c r="J24" i="11"/>
  <c r="K24" i="11" s="1"/>
  <c r="T25" i="11"/>
  <c r="AB25" i="11"/>
  <c r="AA27" i="11"/>
  <c r="AP35" i="11"/>
  <c r="AO35" i="11" s="1"/>
  <c r="J40" i="11"/>
  <c r="K40" i="11" s="1"/>
  <c r="I39" i="6"/>
  <c r="V39" i="6" s="1"/>
  <c r="I40" i="6"/>
  <c r="V40" i="6" s="1"/>
  <c r="I38" i="6"/>
  <c r="V38" i="6" s="1"/>
  <c r="I37" i="6"/>
  <c r="V37" i="6" s="1"/>
  <c r="I36" i="6"/>
  <c r="V36" i="6" s="1"/>
  <c r="I35" i="6"/>
  <c r="V35" i="6" s="1"/>
  <c r="I34" i="6"/>
  <c r="V34" i="6" s="1"/>
  <c r="I33" i="6"/>
  <c r="V33" i="6" s="1"/>
  <c r="I32" i="6"/>
  <c r="V32" i="6" s="1"/>
  <c r="I31" i="6"/>
  <c r="V31" i="6" s="1"/>
  <c r="G40" i="6"/>
  <c r="G39" i="6"/>
  <c r="G38" i="6"/>
  <c r="G37" i="6"/>
  <c r="G36" i="6"/>
  <c r="G35" i="6"/>
  <c r="G34" i="6"/>
  <c r="G33" i="6"/>
  <c r="G32" i="6"/>
  <c r="G31" i="6"/>
  <c r="R109" i="6"/>
  <c r="R108" i="6"/>
  <c r="R107" i="6"/>
  <c r="R106" i="6"/>
  <c r="R105" i="6"/>
  <c r="U40" i="6"/>
  <c r="F40" i="6"/>
  <c r="U39" i="6"/>
  <c r="T39" i="6" s="1"/>
  <c r="F39" i="6"/>
  <c r="U38" i="6"/>
  <c r="F38" i="6"/>
  <c r="U37" i="6"/>
  <c r="F37" i="6"/>
  <c r="U36" i="6"/>
  <c r="T36" i="6" s="1"/>
  <c r="F36" i="6"/>
  <c r="U35" i="6"/>
  <c r="T35" i="6" s="1"/>
  <c r="F35" i="6"/>
  <c r="U34" i="6"/>
  <c r="T34" i="6" s="1"/>
  <c r="F34" i="6"/>
  <c r="U33" i="6"/>
  <c r="F33" i="6"/>
  <c r="U32" i="6"/>
  <c r="F32" i="6"/>
  <c r="U31" i="6"/>
  <c r="T31" i="6" s="1"/>
  <c r="F31" i="6"/>
  <c r="I30" i="6"/>
  <c r="V30" i="6" s="1"/>
  <c r="I29" i="6"/>
  <c r="V29" i="6" s="1"/>
  <c r="I28" i="6"/>
  <c r="V28" i="6" s="1"/>
  <c r="I27" i="6"/>
  <c r="V27" i="6" s="1"/>
  <c r="I26" i="6"/>
  <c r="V26" i="6" s="1"/>
  <c r="I25" i="6"/>
  <c r="V25" i="6" s="1"/>
  <c r="I24" i="6"/>
  <c r="I23" i="6"/>
  <c r="V23" i="6" s="1"/>
  <c r="I22" i="6"/>
  <c r="V22" i="6" s="1"/>
  <c r="I21" i="6"/>
  <c r="V21" i="6" s="1"/>
  <c r="G30" i="6"/>
  <c r="G29" i="6"/>
  <c r="G28" i="6"/>
  <c r="G27" i="6"/>
  <c r="G26" i="6"/>
  <c r="G25" i="6"/>
  <c r="G24" i="6"/>
  <c r="G23" i="6"/>
  <c r="G21" i="6"/>
  <c r="G22" i="6"/>
  <c r="U30" i="6"/>
  <c r="F30" i="6"/>
  <c r="U29" i="6"/>
  <c r="F29" i="6"/>
  <c r="U28" i="6"/>
  <c r="F28" i="6"/>
  <c r="U27" i="6"/>
  <c r="F27" i="6"/>
  <c r="U26" i="6"/>
  <c r="T26" i="6" s="1"/>
  <c r="F26" i="6"/>
  <c r="U25" i="6"/>
  <c r="F25" i="6"/>
  <c r="U24" i="6"/>
  <c r="F24" i="6"/>
  <c r="U23" i="6"/>
  <c r="F23" i="6"/>
  <c r="U22" i="6"/>
  <c r="F22" i="6"/>
  <c r="U21" i="6"/>
  <c r="F21" i="6"/>
  <c r="R85" i="6"/>
  <c r="G19" i="6"/>
  <c r="G20" i="6"/>
  <c r="R84" i="6"/>
  <c r="R92" i="6"/>
  <c r="R93" i="6"/>
  <c r="R98" i="6"/>
  <c r="R99" i="6"/>
  <c r="R91" i="6"/>
  <c r="R90" i="6"/>
  <c r="R89" i="6"/>
  <c r="R88" i="6"/>
  <c r="R86" i="6"/>
  <c r="R87" i="6"/>
  <c r="V24" i="6" l="1"/>
  <c r="AC24" i="6" s="1"/>
  <c r="J24" i="6"/>
  <c r="K24" i="6" s="1"/>
  <c r="R62" i="6"/>
  <c r="R59" i="6"/>
  <c r="L25" i="11"/>
  <c r="W38" i="11"/>
  <c r="X38" i="11" s="1"/>
  <c r="Y38" i="11" s="1"/>
  <c r="N38" i="11" s="1"/>
  <c r="W30" i="11"/>
  <c r="X30" i="11" s="1"/>
  <c r="Y30" i="11" s="1"/>
  <c r="N30" i="11" s="1"/>
  <c r="W29" i="11"/>
  <c r="X29" i="11" s="1"/>
  <c r="Y29" i="11" s="1"/>
  <c r="N29" i="11" s="1"/>
  <c r="AD29" i="11"/>
  <c r="AE29" i="11" s="1"/>
  <c r="AF29" i="11" s="1"/>
  <c r="O29" i="11" s="1"/>
  <c r="W32" i="11"/>
  <c r="AK29" i="11"/>
  <c r="AL29" i="11" s="1"/>
  <c r="Y40" i="11"/>
  <c r="N40" i="11" s="1"/>
  <c r="W31" i="11"/>
  <c r="X31" i="11" s="1"/>
  <c r="W23" i="11"/>
  <c r="X23" i="11" s="1"/>
  <c r="AH29" i="11"/>
  <c r="AL45" i="11"/>
  <c r="AM45" i="11" s="1"/>
  <c r="AS46" i="11"/>
  <c r="AT46" i="11" s="1"/>
  <c r="AS45" i="11"/>
  <c r="AT45" i="11" s="1"/>
  <c r="AL44" i="11"/>
  <c r="AM44" i="11" s="1"/>
  <c r="P44" i="11" s="1"/>
  <c r="AS44" i="11"/>
  <c r="AT44" i="11" s="1"/>
  <c r="Q44" i="11" s="1"/>
  <c r="AD31" i="11"/>
  <c r="AE31" i="11" s="1"/>
  <c r="AI31" i="11"/>
  <c r="AH31" i="11" s="1"/>
  <c r="AI38" i="11"/>
  <c r="AH38" i="11" s="1"/>
  <c r="AP29" i="11"/>
  <c r="AO29" i="11" s="1"/>
  <c r="AA23" i="11"/>
  <c r="AB39" i="6"/>
  <c r="AI39" i="6" s="1"/>
  <c r="AP39" i="6" s="1"/>
  <c r="AB35" i="6"/>
  <c r="AI35" i="6" s="1"/>
  <c r="AP35" i="6" s="1"/>
  <c r="Y25" i="11"/>
  <c r="N25" i="11" s="1"/>
  <c r="L36" i="11"/>
  <c r="W21" i="11"/>
  <c r="AC21" i="11"/>
  <c r="AJ21" i="11" s="1"/>
  <c r="AQ21" i="11" s="1"/>
  <c r="W34" i="11"/>
  <c r="X34" i="11" s="1"/>
  <c r="AI30" i="11"/>
  <c r="AA30" i="11"/>
  <c r="W26" i="11"/>
  <c r="X26" i="11" s="1"/>
  <c r="AD39" i="11"/>
  <c r="AE39" i="11" s="1"/>
  <c r="AD23" i="11"/>
  <c r="AE23" i="11" s="1"/>
  <c r="W39" i="11"/>
  <c r="X39" i="11" s="1"/>
  <c r="Y39" i="11" s="1"/>
  <c r="N39" i="11" s="1"/>
  <c r="AB36" i="6"/>
  <c r="AA36" i="6" s="1"/>
  <c r="Y28" i="11"/>
  <c r="N28" i="11" s="1"/>
  <c r="AI26" i="11"/>
  <c r="AA26" i="11"/>
  <c r="AD26" i="11"/>
  <c r="AE26" i="11" s="1"/>
  <c r="AP32" i="11"/>
  <c r="AO32" i="11" s="1"/>
  <c r="AH32" i="11"/>
  <c r="W27" i="11"/>
  <c r="X27" i="11" s="1"/>
  <c r="AK40" i="11"/>
  <c r="AL40" i="11" s="1"/>
  <c r="AD30" i="11"/>
  <c r="AE30" i="11" s="1"/>
  <c r="Y37" i="11"/>
  <c r="N37" i="11" s="1"/>
  <c r="AF37" i="11"/>
  <c r="O37" i="11" s="1"/>
  <c r="Y36" i="11"/>
  <c r="N36" i="11" s="1"/>
  <c r="AD34" i="11"/>
  <c r="AE34" i="11" s="1"/>
  <c r="W22" i="11"/>
  <c r="X22" i="11" s="1"/>
  <c r="AK36" i="11"/>
  <c r="AL36" i="11" s="1"/>
  <c r="L32" i="11"/>
  <c r="AI22" i="11"/>
  <c r="AA22" i="11"/>
  <c r="AK23" i="11"/>
  <c r="AL23" i="11" s="1"/>
  <c r="AM37" i="11"/>
  <c r="P37" i="11" s="1"/>
  <c r="AP28" i="11"/>
  <c r="AO28" i="11" s="1"/>
  <c r="AH28" i="11"/>
  <c r="AH40" i="11"/>
  <c r="AP40" i="11"/>
  <c r="AO40" i="11" s="1"/>
  <c r="AK39" i="11"/>
  <c r="AL39" i="11" s="1"/>
  <c r="L27" i="11"/>
  <c r="Y33" i="11"/>
  <c r="N33" i="11" s="1"/>
  <c r="AF36" i="11"/>
  <c r="O36" i="11" s="1"/>
  <c r="AA33" i="11"/>
  <c r="AI33" i="11"/>
  <c r="AI25" i="11"/>
  <c r="AH25" i="11" s="1"/>
  <c r="AD25" i="11"/>
  <c r="AE25" i="11" s="1"/>
  <c r="AA25" i="11"/>
  <c r="AP24" i="11"/>
  <c r="AO24" i="11" s="1"/>
  <c r="AH24" i="11"/>
  <c r="L35" i="11"/>
  <c r="AD33" i="11"/>
  <c r="AE33" i="11" s="1"/>
  <c r="L24" i="11"/>
  <c r="W35" i="11"/>
  <c r="X35" i="11" s="1"/>
  <c r="AH37" i="11"/>
  <c r="AP37" i="11"/>
  <c r="AO37" i="11" s="1"/>
  <c r="AH39" i="11"/>
  <c r="AP39" i="11"/>
  <c r="AO39" i="11" s="1"/>
  <c r="AH23" i="11"/>
  <c r="AP23" i="11"/>
  <c r="AO23" i="11" s="1"/>
  <c r="AH36" i="11"/>
  <c r="AP36" i="11"/>
  <c r="AO36" i="11" s="1"/>
  <c r="AD28" i="11"/>
  <c r="AE28" i="11" s="1"/>
  <c r="AI34" i="11"/>
  <c r="AH34" i="11" s="1"/>
  <c r="AA34" i="11"/>
  <c r="AD38" i="11"/>
  <c r="AE38" i="11" s="1"/>
  <c r="AD24" i="11"/>
  <c r="AE24" i="11" s="1"/>
  <c r="Y24" i="11"/>
  <c r="N24" i="11" s="1"/>
  <c r="L40" i="11"/>
  <c r="AF40" i="11"/>
  <c r="O40" i="11" s="1"/>
  <c r="AD32" i="11"/>
  <c r="AE32" i="11" s="1"/>
  <c r="AP21" i="11"/>
  <c r="AO21" i="11" s="1"/>
  <c r="AH21" i="11"/>
  <c r="J33" i="6"/>
  <c r="K33" i="6" s="1"/>
  <c r="L33" i="6" s="1"/>
  <c r="J34" i="6"/>
  <c r="K34" i="6" s="1"/>
  <c r="L34" i="6" s="1"/>
  <c r="J35" i="6"/>
  <c r="K35" i="6" s="1"/>
  <c r="L35" i="6" s="1"/>
  <c r="AB26" i="6"/>
  <c r="AI26" i="6" s="1"/>
  <c r="AP26" i="6" s="1"/>
  <c r="J36" i="6"/>
  <c r="K36" i="6" s="1"/>
  <c r="L36" i="6" s="1"/>
  <c r="W26" i="6"/>
  <c r="AC26" i="6"/>
  <c r="AB24" i="6"/>
  <c r="T24" i="6"/>
  <c r="AC21" i="6"/>
  <c r="W21" i="6"/>
  <c r="AC29" i="6"/>
  <c r="W29" i="6"/>
  <c r="AB33" i="6"/>
  <c r="AA33" i="6" s="1"/>
  <c r="T33" i="6"/>
  <c r="AB28" i="6"/>
  <c r="T28" i="6"/>
  <c r="W22" i="6"/>
  <c r="AC22" i="6"/>
  <c r="W30" i="6"/>
  <c r="AC30" i="6"/>
  <c r="AC37" i="6"/>
  <c r="W37" i="6"/>
  <c r="J25" i="6"/>
  <c r="W23" i="6"/>
  <c r="AC23" i="6"/>
  <c r="W38" i="6"/>
  <c r="AC38" i="6"/>
  <c r="J26" i="6"/>
  <c r="AB40" i="6"/>
  <c r="T40" i="6"/>
  <c r="AC31" i="6"/>
  <c r="W31" i="6"/>
  <c r="W40" i="6"/>
  <c r="AC40" i="6"/>
  <c r="J27" i="6"/>
  <c r="AB21" i="6"/>
  <c r="T21" i="6"/>
  <c r="AB25" i="6"/>
  <c r="T25" i="6"/>
  <c r="AB29" i="6"/>
  <c r="T29" i="6"/>
  <c r="AB34" i="6"/>
  <c r="AB22" i="6"/>
  <c r="T22" i="6"/>
  <c r="W25" i="6"/>
  <c r="AC25" i="6"/>
  <c r="AB31" i="6"/>
  <c r="AB37" i="6"/>
  <c r="T37" i="6"/>
  <c r="W32" i="6"/>
  <c r="AC32" i="6"/>
  <c r="W39" i="6"/>
  <c r="AC39" i="6"/>
  <c r="J28" i="6"/>
  <c r="W33" i="6"/>
  <c r="AC33" i="6"/>
  <c r="J21" i="6"/>
  <c r="J29" i="6"/>
  <c r="J37" i="6"/>
  <c r="AB30" i="6"/>
  <c r="T30" i="6"/>
  <c r="AB23" i="6"/>
  <c r="T23" i="6"/>
  <c r="W27" i="6"/>
  <c r="AC27" i="6"/>
  <c r="AB32" i="6"/>
  <c r="T32" i="6"/>
  <c r="AB38" i="6"/>
  <c r="T38" i="6"/>
  <c r="AC34" i="6"/>
  <c r="W34" i="6"/>
  <c r="J22" i="6"/>
  <c r="K22" i="6" s="1"/>
  <c r="J30" i="6"/>
  <c r="J38" i="6"/>
  <c r="AB27" i="6"/>
  <c r="T27" i="6"/>
  <c r="W28" i="6"/>
  <c r="AC28" i="6"/>
  <c r="W35" i="6"/>
  <c r="AC35" i="6"/>
  <c r="J23" i="6"/>
  <c r="J31" i="6"/>
  <c r="J39" i="6"/>
  <c r="W36" i="6"/>
  <c r="AC36" i="6"/>
  <c r="J32" i="6"/>
  <c r="J40" i="6"/>
  <c r="G12" i="11"/>
  <c r="W24" i="6" l="1"/>
  <c r="X24" i="6" s="1"/>
  <c r="Y24" i="6" s="1"/>
  <c r="N24" i="6" s="1"/>
  <c r="AP38" i="11"/>
  <c r="AO38" i="11" s="1"/>
  <c r="AP31" i="11"/>
  <c r="AO31" i="11" s="1"/>
  <c r="AM29" i="11"/>
  <c r="P29" i="11" s="1"/>
  <c r="AF23" i="11"/>
  <c r="O23" i="11" s="1"/>
  <c r="AA26" i="6"/>
  <c r="X32" i="11"/>
  <c r="Y32" i="11" s="1"/>
  <c r="N32" i="11" s="1"/>
  <c r="Y31" i="11"/>
  <c r="N31" i="11" s="1"/>
  <c r="Y23" i="11"/>
  <c r="N23" i="11" s="1"/>
  <c r="AF31" i="11"/>
  <c r="O31" i="11" s="1"/>
  <c r="AD21" i="11"/>
  <c r="AE21" i="11" s="1"/>
  <c r="AF21" i="11" s="1"/>
  <c r="O21" i="11" s="1"/>
  <c r="Y34" i="11"/>
  <c r="N34" i="11" s="1"/>
  <c r="AR29" i="11"/>
  <c r="AS29" i="11" s="1"/>
  <c r="AA39" i="6"/>
  <c r="AA35" i="6"/>
  <c r="R44" i="11"/>
  <c r="AK31" i="11"/>
  <c r="AL31" i="11" s="1"/>
  <c r="AP30" i="11"/>
  <c r="AO30" i="11" s="1"/>
  <c r="AH30" i="11"/>
  <c r="Y26" i="11"/>
  <c r="N26" i="11" s="1"/>
  <c r="AR36" i="11"/>
  <c r="AS36" i="11" s="1"/>
  <c r="AF39" i="11"/>
  <c r="O39" i="11" s="1"/>
  <c r="AR23" i="11"/>
  <c r="AS23" i="11" s="1"/>
  <c r="AR37" i="11"/>
  <c r="AS37" i="11" s="1"/>
  <c r="X21" i="11"/>
  <c r="Y21" i="11" s="1"/>
  <c r="N21" i="11" s="1"/>
  <c r="AR39" i="11"/>
  <c r="AS39" i="11" s="1"/>
  <c r="AI36" i="6"/>
  <c r="AF28" i="11"/>
  <c r="O28" i="11" s="1"/>
  <c r="AF24" i="11"/>
  <c r="O24" i="11" s="1"/>
  <c r="AF33" i="11"/>
  <c r="O33" i="11" s="1"/>
  <c r="AM36" i="11"/>
  <c r="P36" i="11" s="1"/>
  <c r="AM40" i="11"/>
  <c r="P40" i="11" s="1"/>
  <c r="AF30" i="11"/>
  <c r="O30" i="11" s="1"/>
  <c r="AR24" i="11"/>
  <c r="AS24" i="11" s="1"/>
  <c r="AK24" i="11"/>
  <c r="AL24" i="11" s="1"/>
  <c r="AK21" i="11"/>
  <c r="AL21" i="11" s="1"/>
  <c r="AR21" i="11"/>
  <c r="AS21" i="11" s="1"/>
  <c r="AK33" i="11"/>
  <c r="AL33" i="11" s="1"/>
  <c r="AR40" i="11"/>
  <c r="AS40" i="11" s="1"/>
  <c r="AR38" i="11"/>
  <c r="AS38" i="11" s="1"/>
  <c r="AK38" i="11"/>
  <c r="AL38" i="11" s="1"/>
  <c r="AH22" i="11"/>
  <c r="AP22" i="11"/>
  <c r="AO22" i="11" s="1"/>
  <c r="AF38" i="11"/>
  <c r="O38" i="11" s="1"/>
  <c r="AF25" i="11"/>
  <c r="O25" i="11" s="1"/>
  <c r="AM23" i="11"/>
  <c r="P23" i="11" s="1"/>
  <c r="AD22" i="11"/>
  <c r="AE22" i="11" s="1"/>
  <c r="AF32" i="11"/>
  <c r="O32" i="11" s="1"/>
  <c r="Y35" i="11"/>
  <c r="N35" i="11" s="1"/>
  <c r="AP25" i="11"/>
  <c r="AK25" i="11"/>
  <c r="AL25" i="11" s="1"/>
  <c r="Y22" i="11"/>
  <c r="N22" i="11" s="1"/>
  <c r="Y27" i="11"/>
  <c r="N27" i="11" s="1"/>
  <c r="AH26" i="11"/>
  <c r="AP26" i="11"/>
  <c r="AK26" i="11"/>
  <c r="AL26" i="11" s="1"/>
  <c r="AF26" i="11"/>
  <c r="O26" i="11" s="1"/>
  <c r="AR32" i="11"/>
  <c r="AS32" i="11" s="1"/>
  <c r="AK32" i="11"/>
  <c r="AL32" i="11" s="1"/>
  <c r="AP34" i="11"/>
  <c r="AO34" i="11" s="1"/>
  <c r="AD35" i="11"/>
  <c r="AE35" i="11" s="1"/>
  <c r="AP33" i="11"/>
  <c r="AO33" i="11" s="1"/>
  <c r="AH33" i="11"/>
  <c r="AK34" i="11"/>
  <c r="AL34" i="11" s="1"/>
  <c r="AD27" i="11"/>
  <c r="AE27" i="11" s="1"/>
  <c r="AM39" i="11"/>
  <c r="P39" i="11" s="1"/>
  <c r="AK28" i="11"/>
  <c r="AL28" i="11" s="1"/>
  <c r="AR28" i="11"/>
  <c r="AS28" i="11" s="1"/>
  <c r="AF34" i="11"/>
  <c r="O34" i="11" s="1"/>
  <c r="AK30" i="11"/>
  <c r="AL30" i="11" s="1"/>
  <c r="AI33" i="6"/>
  <c r="AJ22" i="6"/>
  <c r="AD22" i="6"/>
  <c r="X21" i="6"/>
  <c r="Y21" i="6" s="1"/>
  <c r="N21" i="6" s="1"/>
  <c r="X35" i="6"/>
  <c r="Y35" i="6" s="1"/>
  <c r="N35" i="6" s="1"/>
  <c r="X39" i="6"/>
  <c r="Y39" i="6" s="1"/>
  <c r="N39" i="6" s="1"/>
  <c r="K25" i="6"/>
  <c r="L25" i="6" s="1"/>
  <c r="X31" i="6"/>
  <c r="Y31" i="6" s="1"/>
  <c r="N31" i="6" s="1"/>
  <c r="L22" i="6"/>
  <c r="AA34" i="6"/>
  <c r="AI34" i="6"/>
  <c r="AP34" i="6" s="1"/>
  <c r="AD31" i="6"/>
  <c r="AJ31" i="6"/>
  <c r="AJ37" i="6"/>
  <c r="AD37" i="6"/>
  <c r="AI28" i="6"/>
  <c r="AP28" i="6" s="1"/>
  <c r="AA28" i="6"/>
  <c r="AI24" i="6"/>
  <c r="AP24" i="6" s="1"/>
  <c r="AA24" i="6"/>
  <c r="AJ35" i="6"/>
  <c r="AD35" i="6"/>
  <c r="X25" i="6"/>
  <c r="Y25" i="6" s="1"/>
  <c r="N25" i="6" s="1"/>
  <c r="AJ40" i="6"/>
  <c r="AD40" i="6"/>
  <c r="K29" i="6"/>
  <c r="L29" i="6" s="1"/>
  <c r="AJ38" i="6"/>
  <c r="AD38" i="6"/>
  <c r="K21" i="6"/>
  <c r="L21" i="6" s="1"/>
  <c r="X37" i="6"/>
  <c r="Y37" i="6" s="1"/>
  <c r="N37" i="6" s="1"/>
  <c r="AD28" i="6"/>
  <c r="AJ28" i="6"/>
  <c r="AD26" i="6"/>
  <c r="AJ26" i="6"/>
  <c r="K40" i="6"/>
  <c r="L40" i="6" s="1"/>
  <c r="AJ39" i="6"/>
  <c r="AD39" i="6"/>
  <c r="K26" i="6"/>
  <c r="L26" i="6" s="1"/>
  <c r="AI32" i="6"/>
  <c r="AP32" i="6" s="1"/>
  <c r="AA32" i="6"/>
  <c r="L24" i="6"/>
  <c r="AJ32" i="6"/>
  <c r="AD32" i="6"/>
  <c r="AI25" i="6"/>
  <c r="AP25" i="6" s="1"/>
  <c r="AA25" i="6"/>
  <c r="X32" i="6"/>
  <c r="Y32" i="6" s="1"/>
  <c r="N32" i="6" s="1"/>
  <c r="X34" i="6"/>
  <c r="Y34" i="6" s="1"/>
  <c r="N34" i="6" s="1"/>
  <c r="AJ24" i="6"/>
  <c r="AD24" i="6"/>
  <c r="X28" i="6"/>
  <c r="Y28" i="6" s="1"/>
  <c r="N28" i="6" s="1"/>
  <c r="AD34" i="6"/>
  <c r="AJ34" i="6"/>
  <c r="AI23" i="6"/>
  <c r="AP23" i="6" s="1"/>
  <c r="AA23" i="6"/>
  <c r="AI37" i="6"/>
  <c r="AP37" i="6" s="1"/>
  <c r="AA37" i="6"/>
  <c r="AI40" i="6"/>
  <c r="AP40" i="6" s="1"/>
  <c r="AA40" i="6"/>
  <c r="AJ23" i="6"/>
  <c r="AD23" i="6"/>
  <c r="AO39" i="6"/>
  <c r="AH39" i="6"/>
  <c r="X26" i="6"/>
  <c r="Y26" i="6" s="1"/>
  <c r="N26" i="6" s="1"/>
  <c r="K37" i="6"/>
  <c r="L37" i="6" s="1"/>
  <c r="K32" i="6"/>
  <c r="L32" i="6" s="1"/>
  <c r="X22" i="6"/>
  <c r="Y22" i="6" s="1"/>
  <c r="N22" i="6" s="1"/>
  <c r="AJ27" i="6"/>
  <c r="AD27" i="6"/>
  <c r="X38" i="6"/>
  <c r="Y38" i="6" s="1"/>
  <c r="N38" i="6" s="1"/>
  <c r="AO35" i="6"/>
  <c r="AH35" i="6"/>
  <c r="AJ33" i="6"/>
  <c r="AD33" i="6"/>
  <c r="X36" i="6"/>
  <c r="Y36" i="6" s="1"/>
  <c r="N36" i="6" s="1"/>
  <c r="X33" i="6"/>
  <c r="Y33" i="6" s="1"/>
  <c r="N33" i="6" s="1"/>
  <c r="AI21" i="6"/>
  <c r="AP21" i="6" s="1"/>
  <c r="AA21" i="6"/>
  <c r="K31" i="6"/>
  <c r="L31" i="6" s="1"/>
  <c r="AI31" i="6"/>
  <c r="AP31" i="6" s="1"/>
  <c r="AA31" i="6"/>
  <c r="X23" i="6"/>
  <c r="Y23" i="6" s="1"/>
  <c r="N23" i="6" s="1"/>
  <c r="AJ30" i="6"/>
  <c r="AD30" i="6"/>
  <c r="X29" i="6"/>
  <c r="Y29" i="6" s="1"/>
  <c r="N29" i="6" s="1"/>
  <c r="K38" i="6"/>
  <c r="L38" i="6" s="1"/>
  <c r="X40" i="6"/>
  <c r="Y40" i="6" s="1"/>
  <c r="N40" i="6" s="1"/>
  <c r="AJ21" i="6"/>
  <c r="AD21" i="6"/>
  <c r="K30" i="6"/>
  <c r="L30" i="6" s="1"/>
  <c r="AI22" i="6"/>
  <c r="AP22" i="6" s="1"/>
  <c r="AA22" i="6"/>
  <c r="AD36" i="6"/>
  <c r="AJ36" i="6"/>
  <c r="X27" i="6"/>
  <c r="Y27" i="6" s="1"/>
  <c r="N27" i="6" s="1"/>
  <c r="K39" i="6"/>
  <c r="L39" i="6" s="1"/>
  <c r="K23" i="6"/>
  <c r="L23" i="6" s="1"/>
  <c r="AI27" i="6"/>
  <c r="AP27" i="6" s="1"/>
  <c r="AA27" i="6"/>
  <c r="AI38" i="6"/>
  <c r="AP38" i="6" s="1"/>
  <c r="AA38" i="6"/>
  <c r="AI30" i="6"/>
  <c r="AP30" i="6" s="1"/>
  <c r="AA30" i="6"/>
  <c r="K28" i="6"/>
  <c r="L28" i="6" s="1"/>
  <c r="AJ25" i="6"/>
  <c r="AD25" i="6"/>
  <c r="AI29" i="6"/>
  <c r="AP29" i="6" s="1"/>
  <c r="AA29" i="6"/>
  <c r="K27" i="6"/>
  <c r="L27" i="6" s="1"/>
  <c r="X30" i="6"/>
  <c r="Y30" i="6" s="1"/>
  <c r="N30" i="6" s="1"/>
  <c r="AJ29" i="6"/>
  <c r="AD29" i="6"/>
  <c r="AO26" i="6"/>
  <c r="AH26" i="6"/>
  <c r="AP36" i="6" l="1"/>
  <c r="AO36" i="6" s="1"/>
  <c r="AP33" i="6"/>
  <c r="AO33" i="6" s="1"/>
  <c r="AR31" i="11"/>
  <c r="AS31" i="11" s="1"/>
  <c r="AT31" i="11" s="1"/>
  <c r="Q31" i="11" s="1"/>
  <c r="AT29" i="11"/>
  <c r="Q29" i="11" s="1"/>
  <c r="R29" i="11" s="1"/>
  <c r="AH36" i="6"/>
  <c r="AR30" i="11"/>
  <c r="AS30" i="11" s="1"/>
  <c r="AT36" i="11"/>
  <c r="Q36" i="11" s="1"/>
  <c r="R36" i="11" s="1"/>
  <c r="AM31" i="11"/>
  <c r="P31" i="11" s="1"/>
  <c r="AT37" i="11"/>
  <c r="Q37" i="11" s="1"/>
  <c r="R37" i="11" s="1"/>
  <c r="AH33" i="6"/>
  <c r="AT39" i="11"/>
  <c r="Q39" i="11" s="1"/>
  <c r="R39" i="11" s="1"/>
  <c r="AT23" i="11"/>
  <c r="Q23" i="11" s="1"/>
  <c r="R23" i="11" s="1"/>
  <c r="AF27" i="11"/>
  <c r="O27" i="11" s="1"/>
  <c r="AM33" i="11"/>
  <c r="P33" i="11" s="1"/>
  <c r="AT28" i="11"/>
  <c r="Q28" i="11" s="1"/>
  <c r="AO26" i="11"/>
  <c r="AR26" i="11"/>
  <c r="AS26" i="11" s="1"/>
  <c r="AO25" i="11"/>
  <c r="AR25" i="11"/>
  <c r="AS25" i="11" s="1"/>
  <c r="AF22" i="11"/>
  <c r="O22" i="11" s="1"/>
  <c r="AT21" i="11"/>
  <c r="Q21" i="11" s="1"/>
  <c r="AM28" i="11"/>
  <c r="P28" i="11" s="1"/>
  <c r="AR34" i="11"/>
  <c r="AS34" i="11" s="1"/>
  <c r="AM32" i="11"/>
  <c r="P32" i="11" s="1"/>
  <c r="AM38" i="11"/>
  <c r="P38" i="11" s="1"/>
  <c r="AM21" i="11"/>
  <c r="P21" i="11" s="1"/>
  <c r="AR22" i="11"/>
  <c r="AS22" i="11" s="1"/>
  <c r="AK22" i="11"/>
  <c r="AL22" i="11" s="1"/>
  <c r="AM24" i="11"/>
  <c r="P24" i="11" s="1"/>
  <c r="AT40" i="11"/>
  <c r="Q40" i="11" s="1"/>
  <c r="R40" i="11" s="1"/>
  <c r="AT24" i="11"/>
  <c r="Q24" i="11" s="1"/>
  <c r="AM30" i="11"/>
  <c r="P30" i="11" s="1"/>
  <c r="AM26" i="11"/>
  <c r="P26" i="11" s="1"/>
  <c r="AM34" i="11"/>
  <c r="P34" i="11" s="1"/>
  <c r="AR35" i="11"/>
  <c r="AS35" i="11" s="1"/>
  <c r="AK35" i="11"/>
  <c r="AL35" i="11" s="1"/>
  <c r="AT32" i="11"/>
  <c r="Q32" i="11" s="1"/>
  <c r="AT38" i="11"/>
  <c r="Q38" i="11" s="1"/>
  <c r="AR27" i="11"/>
  <c r="AS27" i="11" s="1"/>
  <c r="AK27" i="11"/>
  <c r="AL27" i="11" s="1"/>
  <c r="AF35" i="11"/>
  <c r="O35" i="11" s="1"/>
  <c r="AM25" i="11"/>
  <c r="P25" i="11" s="1"/>
  <c r="AR33" i="11"/>
  <c r="AS33" i="11" s="1"/>
  <c r="AE33" i="6"/>
  <c r="AF33" i="6" s="1"/>
  <c r="O33" i="6" s="1"/>
  <c r="AE24" i="6"/>
  <c r="AF24" i="6" s="1"/>
  <c r="O24" i="6" s="1"/>
  <c r="AO38" i="6"/>
  <c r="AH38" i="6"/>
  <c r="AE25" i="6"/>
  <c r="AF25" i="6" s="1"/>
  <c r="O25" i="6" s="1"/>
  <c r="AQ40" i="6"/>
  <c r="AK40" i="6"/>
  <c r="AO28" i="6"/>
  <c r="AH28" i="6"/>
  <c r="AQ39" i="6"/>
  <c r="AR39" i="6" s="1"/>
  <c r="AK39" i="6"/>
  <c r="AO24" i="6"/>
  <c r="AH24" i="6"/>
  <c r="AO37" i="6"/>
  <c r="AH37" i="6"/>
  <c r="AE40" i="6"/>
  <c r="AF40" i="6" s="1"/>
  <c r="O40" i="6" s="1"/>
  <c r="AE29" i="6"/>
  <c r="AF29" i="6" s="1"/>
  <c r="O29" i="6" s="1"/>
  <c r="AE30" i="6"/>
  <c r="AF30" i="6" s="1"/>
  <c r="O30" i="6" s="1"/>
  <c r="AQ25" i="6"/>
  <c r="AK25" i="6"/>
  <c r="AE37" i="6"/>
  <c r="AF37" i="6" s="1"/>
  <c r="O37" i="6" s="1"/>
  <c r="AK34" i="6"/>
  <c r="AQ34" i="6"/>
  <c r="AO32" i="6"/>
  <c r="AH32" i="6"/>
  <c r="AE26" i="6"/>
  <c r="AF26" i="6" s="1"/>
  <c r="O26" i="6" s="1"/>
  <c r="AK37" i="6"/>
  <c r="AQ37" i="6"/>
  <c r="AE22" i="6"/>
  <c r="AF22" i="6" s="1"/>
  <c r="O22" i="6" s="1"/>
  <c r="AE28" i="6"/>
  <c r="AF28" i="6" s="1"/>
  <c r="O28" i="6" s="1"/>
  <c r="AE21" i="6"/>
  <c r="AF21" i="6" s="1"/>
  <c r="O21" i="6" s="1"/>
  <c r="AK29" i="6"/>
  <c r="AQ29" i="6"/>
  <c r="AK21" i="6"/>
  <c r="AQ21" i="6"/>
  <c r="AO21" i="6"/>
  <c r="AH21" i="6"/>
  <c r="AK23" i="6"/>
  <c r="AQ23" i="6"/>
  <c r="AK26" i="6"/>
  <c r="AQ26" i="6"/>
  <c r="AR26" i="6" s="1"/>
  <c r="AQ36" i="6"/>
  <c r="AR36" i="6" s="1"/>
  <c r="AK36" i="6"/>
  <c r="AO40" i="6"/>
  <c r="AH40" i="6"/>
  <c r="AE34" i="6"/>
  <c r="AF34" i="6" s="1"/>
  <c r="O34" i="6" s="1"/>
  <c r="AE38" i="6"/>
  <c r="AF38" i="6" s="1"/>
  <c r="O38" i="6" s="1"/>
  <c r="AE35" i="6"/>
  <c r="AF35" i="6" s="1"/>
  <c r="O35" i="6" s="1"/>
  <c r="AQ31" i="6"/>
  <c r="AK31" i="6"/>
  <c r="AQ22" i="6"/>
  <c r="AK22" i="6"/>
  <c r="AE32" i="6"/>
  <c r="AF32" i="6" s="1"/>
  <c r="O32" i="6" s="1"/>
  <c r="AQ33" i="6"/>
  <c r="AR33" i="6" s="1"/>
  <c r="AK33" i="6"/>
  <c r="AQ24" i="6"/>
  <c r="AK24" i="6"/>
  <c r="AE23" i="6"/>
  <c r="AF23" i="6" s="1"/>
  <c r="O23" i="6" s="1"/>
  <c r="AO27" i="6"/>
  <c r="AH27" i="6"/>
  <c r="AK38" i="6"/>
  <c r="AQ38" i="6"/>
  <c r="AQ35" i="6"/>
  <c r="AR35" i="6" s="1"/>
  <c r="AK35" i="6"/>
  <c r="AE31" i="6"/>
  <c r="AF31" i="6" s="1"/>
  <c r="O31" i="6" s="1"/>
  <c r="AO29" i="6"/>
  <c r="AH29" i="6"/>
  <c r="AQ32" i="6"/>
  <c r="AK32" i="6"/>
  <c r="AQ30" i="6"/>
  <c r="AK30" i="6"/>
  <c r="AO23" i="6"/>
  <c r="AH23" i="6"/>
  <c r="AE36" i="6"/>
  <c r="AF36" i="6" s="1"/>
  <c r="O36" i="6" s="1"/>
  <c r="AE27" i="6"/>
  <c r="AF27" i="6" s="1"/>
  <c r="O27" i="6" s="1"/>
  <c r="AO30" i="6"/>
  <c r="AH30" i="6"/>
  <c r="AO22" i="6"/>
  <c r="AH22" i="6"/>
  <c r="AO31" i="6"/>
  <c r="AH31" i="6"/>
  <c r="AQ27" i="6"/>
  <c r="AK27" i="6"/>
  <c r="AO25" i="6"/>
  <c r="AH25" i="6"/>
  <c r="AE39" i="6"/>
  <c r="AF39" i="6" s="1"/>
  <c r="O39" i="6" s="1"/>
  <c r="AQ28" i="6"/>
  <c r="AK28" i="6"/>
  <c r="AO34" i="6"/>
  <c r="AH34" i="6"/>
  <c r="R101" i="6"/>
  <c r="R100" i="6"/>
  <c r="U41" i="6"/>
  <c r="U10" i="11"/>
  <c r="AB10" i="11" s="1"/>
  <c r="U50" i="11"/>
  <c r="AB50" i="11" s="1"/>
  <c r="U49" i="11"/>
  <c r="T49" i="11" s="1"/>
  <c r="U48" i="11"/>
  <c r="U43" i="11"/>
  <c r="AB43" i="11" s="1"/>
  <c r="U42" i="11"/>
  <c r="T42" i="11" s="1"/>
  <c r="U41" i="11"/>
  <c r="AB41" i="11" s="1"/>
  <c r="AI41" i="11" s="1"/>
  <c r="U20" i="11"/>
  <c r="T20" i="11" s="1"/>
  <c r="U19" i="11"/>
  <c r="AB19" i="11" s="1"/>
  <c r="U18" i="11"/>
  <c r="AB18" i="11" s="1"/>
  <c r="U17" i="11"/>
  <c r="AB17" i="11" s="1"/>
  <c r="U16" i="11"/>
  <c r="AB16" i="11" s="1"/>
  <c r="AA16" i="11" s="1"/>
  <c r="U15" i="11"/>
  <c r="AB15" i="11" s="1"/>
  <c r="U14" i="11"/>
  <c r="T14" i="11" s="1"/>
  <c r="U13" i="11"/>
  <c r="AB13" i="11" s="1"/>
  <c r="AA13" i="11" s="1"/>
  <c r="U12" i="11"/>
  <c r="AB12" i="11" s="1"/>
  <c r="AI12" i="11" s="1"/>
  <c r="U11" i="11"/>
  <c r="AB11" i="11" s="1"/>
  <c r="U9" i="11"/>
  <c r="T9" i="11" s="1"/>
  <c r="R79" i="6"/>
  <c r="R78" i="6"/>
  <c r="R68" i="6"/>
  <c r="R73" i="6"/>
  <c r="R70" i="6"/>
  <c r="U57" i="6"/>
  <c r="AB57" i="6" s="1"/>
  <c r="AI57" i="6" s="1"/>
  <c r="AP57" i="6" s="1"/>
  <c r="U56" i="6"/>
  <c r="AB56" i="6" s="1"/>
  <c r="U44" i="6"/>
  <c r="U43" i="6"/>
  <c r="U42" i="6"/>
  <c r="U20" i="6"/>
  <c r="U19" i="6"/>
  <c r="U18" i="6"/>
  <c r="U17" i="6"/>
  <c r="U16" i="6"/>
  <c r="U15" i="6"/>
  <c r="U14" i="6"/>
  <c r="U13" i="6"/>
  <c r="U12" i="6"/>
  <c r="U11" i="6"/>
  <c r="U10" i="6"/>
  <c r="AB10" i="6" s="1"/>
  <c r="AI10" i="6" s="1"/>
  <c r="AP10" i="6" s="1"/>
  <c r="U9" i="6"/>
  <c r="AB9" i="6" s="1"/>
  <c r="G43" i="6"/>
  <c r="F43" i="6"/>
  <c r="F102" i="11"/>
  <c r="F103" i="11" s="1"/>
  <c r="F104" i="11" s="1"/>
  <c r="F105" i="11" s="1"/>
  <c r="F106" i="11" s="1"/>
  <c r="F107" i="11" s="1"/>
  <c r="R66" i="11"/>
  <c r="R65" i="11"/>
  <c r="R64" i="11"/>
  <c r="R63" i="11"/>
  <c r="R62" i="11"/>
  <c r="R61" i="11"/>
  <c r="R60" i="11"/>
  <c r="R59" i="11"/>
  <c r="R58" i="11"/>
  <c r="R57" i="11"/>
  <c r="R56" i="11"/>
  <c r="R55" i="11"/>
  <c r="R54" i="11"/>
  <c r="R53" i="11"/>
  <c r="T50" i="11"/>
  <c r="I50" i="11"/>
  <c r="G50" i="11"/>
  <c r="F50" i="11"/>
  <c r="I49" i="11"/>
  <c r="V49" i="11" s="1"/>
  <c r="W49" i="11" s="1"/>
  <c r="G49" i="11"/>
  <c r="F49" i="11"/>
  <c r="I48" i="11"/>
  <c r="J48" i="11" s="1"/>
  <c r="G48" i="11"/>
  <c r="F48" i="11"/>
  <c r="I43" i="11"/>
  <c r="G43" i="11"/>
  <c r="F43" i="11"/>
  <c r="I42" i="11"/>
  <c r="G42" i="11"/>
  <c r="F42" i="11"/>
  <c r="I41" i="11"/>
  <c r="J41" i="11" s="1"/>
  <c r="G41" i="11"/>
  <c r="F41" i="11"/>
  <c r="I20" i="11"/>
  <c r="J20" i="11" s="1"/>
  <c r="G20" i="11"/>
  <c r="F20" i="11"/>
  <c r="K20" i="11" s="1"/>
  <c r="L20" i="11" s="1"/>
  <c r="I19" i="11"/>
  <c r="J19" i="11" s="1"/>
  <c r="K19" i="11" s="1"/>
  <c r="G19" i="11"/>
  <c r="F19" i="11"/>
  <c r="I18" i="11"/>
  <c r="G18" i="11"/>
  <c r="F18" i="11"/>
  <c r="I17" i="11"/>
  <c r="G17" i="11"/>
  <c r="F17" i="11"/>
  <c r="I16" i="11"/>
  <c r="J16" i="11" s="1"/>
  <c r="G16" i="11"/>
  <c r="F16" i="11"/>
  <c r="I15" i="11"/>
  <c r="V15" i="11" s="1"/>
  <c r="AC15" i="11" s="1"/>
  <c r="AJ15" i="11" s="1"/>
  <c r="AQ15" i="11" s="1"/>
  <c r="G15" i="11"/>
  <c r="F15" i="11"/>
  <c r="I14" i="11"/>
  <c r="J14" i="11" s="1"/>
  <c r="G14" i="11"/>
  <c r="F14" i="11"/>
  <c r="I13" i="11"/>
  <c r="J13" i="11" s="1"/>
  <c r="G13" i="11"/>
  <c r="F13" i="11"/>
  <c r="I12" i="11"/>
  <c r="F12" i="11"/>
  <c r="I11" i="11"/>
  <c r="G11" i="11"/>
  <c r="F11" i="11"/>
  <c r="I10" i="11"/>
  <c r="G10" i="11"/>
  <c r="F10" i="11"/>
  <c r="AE47" i="11" s="1"/>
  <c r="AF47" i="11" s="1"/>
  <c r="O47" i="11" s="1"/>
  <c r="R47" i="11" s="1"/>
  <c r="I9" i="11"/>
  <c r="J9" i="11" s="1"/>
  <c r="K9" i="11" s="1"/>
  <c r="G9" i="11"/>
  <c r="F9" i="11"/>
  <c r="V16" i="11"/>
  <c r="I19" i="6"/>
  <c r="I17" i="6"/>
  <c r="I15" i="6"/>
  <c r="V15" i="6" s="1"/>
  <c r="I13" i="6"/>
  <c r="I11" i="6"/>
  <c r="I9" i="6"/>
  <c r="J9" i="6" s="1"/>
  <c r="J57" i="6"/>
  <c r="I56" i="6"/>
  <c r="V56" i="6" s="1"/>
  <c r="AC56" i="6" s="1"/>
  <c r="J42" i="6"/>
  <c r="I20" i="6"/>
  <c r="I18" i="6"/>
  <c r="I16" i="6"/>
  <c r="I14" i="6"/>
  <c r="I12" i="6"/>
  <c r="I10" i="6"/>
  <c r="V10" i="6" s="1"/>
  <c r="AC10" i="6" s="1"/>
  <c r="AJ10" i="6" s="1"/>
  <c r="AQ10" i="6" s="1"/>
  <c r="F56" i="6"/>
  <c r="F44" i="6"/>
  <c r="F42" i="6"/>
  <c r="F41" i="6"/>
  <c r="F20" i="6"/>
  <c r="F19" i="6"/>
  <c r="F18" i="6"/>
  <c r="F17" i="6"/>
  <c r="F16" i="6"/>
  <c r="F15" i="6"/>
  <c r="F14" i="6"/>
  <c r="F13" i="6"/>
  <c r="F12" i="6"/>
  <c r="F11" i="6"/>
  <c r="F10" i="6"/>
  <c r="F9" i="6"/>
  <c r="G42" i="6"/>
  <c r="G57" i="6"/>
  <c r="G56" i="6"/>
  <c r="G44" i="6"/>
  <c r="G18" i="6"/>
  <c r="G17" i="6"/>
  <c r="G16" i="6"/>
  <c r="G15" i="6"/>
  <c r="G14" i="6"/>
  <c r="G13" i="6"/>
  <c r="G12" i="6"/>
  <c r="G11" i="6"/>
  <c r="G10" i="6"/>
  <c r="G9" i="6"/>
  <c r="R103" i="6"/>
  <c r="R77" i="6"/>
  <c r="R83" i="6"/>
  <c r="R82" i="6"/>
  <c r="R81" i="6"/>
  <c r="R80" i="6"/>
  <c r="R76" i="6"/>
  <c r="R74" i="6"/>
  <c r="R72" i="6"/>
  <c r="R71" i="6"/>
  <c r="R67" i="6"/>
  <c r="R65" i="6"/>
  <c r="R104" i="6"/>
  <c r="F57" i="6"/>
  <c r="T66" i="6" l="1"/>
  <c r="V20" i="11"/>
  <c r="T41" i="6"/>
  <c r="W41" i="6"/>
  <c r="X41" i="6" s="1"/>
  <c r="Y41" i="6" s="1"/>
  <c r="K41" i="6"/>
  <c r="L41" i="6" s="1"/>
  <c r="AR28" i="6"/>
  <c r="AR38" i="6"/>
  <c r="AS38" i="6" s="1"/>
  <c r="AT38" i="6" s="1"/>
  <c r="Q38" i="6" s="1"/>
  <c r="R31" i="11"/>
  <c r="K14" i="11"/>
  <c r="L14" i="11" s="1"/>
  <c r="T13" i="11"/>
  <c r="T19" i="11"/>
  <c r="V19" i="11"/>
  <c r="AC19" i="11" s="1"/>
  <c r="AD19" i="11" s="1"/>
  <c r="AE19" i="11" s="1"/>
  <c r="AC42" i="6"/>
  <c r="AJ42" i="6" s="1"/>
  <c r="AQ42" i="6" s="1"/>
  <c r="V14" i="11"/>
  <c r="AC14" i="11" s="1"/>
  <c r="AA10" i="11"/>
  <c r="AI10" i="11"/>
  <c r="V13" i="11"/>
  <c r="AC13" i="11" s="1"/>
  <c r="V42" i="11"/>
  <c r="AC42" i="11" s="1"/>
  <c r="AJ42" i="11" s="1"/>
  <c r="J42" i="11"/>
  <c r="K42" i="11" s="1"/>
  <c r="L42" i="11" s="1"/>
  <c r="J15" i="11"/>
  <c r="K15" i="11" s="1"/>
  <c r="L15" i="11" s="1"/>
  <c r="V10" i="11"/>
  <c r="W10" i="11" s="1"/>
  <c r="J10" i="11"/>
  <c r="V17" i="11"/>
  <c r="W17" i="11" s="1"/>
  <c r="X17" i="11" s="1"/>
  <c r="Y17" i="11" s="1"/>
  <c r="N17" i="11" s="1"/>
  <c r="J17" i="11"/>
  <c r="K17" i="11" s="1"/>
  <c r="V11" i="11"/>
  <c r="AC11" i="11" s="1"/>
  <c r="AJ11" i="11" s="1"/>
  <c r="AQ11" i="11" s="1"/>
  <c r="J11" i="11"/>
  <c r="K11" i="11" s="1"/>
  <c r="L11" i="11" s="1"/>
  <c r="V18" i="11"/>
  <c r="W18" i="11" s="1"/>
  <c r="J18" i="11"/>
  <c r="T11" i="11"/>
  <c r="V43" i="11"/>
  <c r="J43" i="11"/>
  <c r="J43" i="6"/>
  <c r="K43" i="6" s="1"/>
  <c r="V43" i="6"/>
  <c r="AC43" i="6" s="1"/>
  <c r="AJ43" i="6" s="1"/>
  <c r="V12" i="11"/>
  <c r="AC12" i="11" s="1"/>
  <c r="AJ12" i="11" s="1"/>
  <c r="AQ12" i="11" s="1"/>
  <c r="J12" i="11"/>
  <c r="K12" i="11" s="1"/>
  <c r="L12" i="11" s="1"/>
  <c r="AT30" i="11"/>
  <c r="Q30" i="11" s="1"/>
  <c r="R30" i="11" s="1"/>
  <c r="AA56" i="6"/>
  <c r="AI56" i="6"/>
  <c r="AP56" i="6" s="1"/>
  <c r="V41" i="11"/>
  <c r="W41" i="11" s="1"/>
  <c r="T12" i="11"/>
  <c r="T16" i="11"/>
  <c r="AB48" i="11"/>
  <c r="AI48" i="11" s="1"/>
  <c r="AB14" i="11"/>
  <c r="AI14" i="11" s="1"/>
  <c r="T43" i="6"/>
  <c r="AR32" i="6"/>
  <c r="AS32" i="6" s="1"/>
  <c r="AT32" i="6" s="1"/>
  <c r="Q32" i="6" s="1"/>
  <c r="AB43" i="6"/>
  <c r="AI43" i="6" s="1"/>
  <c r="AP43" i="6" s="1"/>
  <c r="T44" i="6"/>
  <c r="AR27" i="6"/>
  <c r="AS27" i="6" s="1"/>
  <c r="AT27" i="6" s="1"/>
  <c r="Q27" i="6" s="1"/>
  <c r="T41" i="11"/>
  <c r="AB49" i="11"/>
  <c r="AA49" i="11" s="1"/>
  <c r="AR24" i="6"/>
  <c r="AS24" i="6" s="1"/>
  <c r="AT24" i="6" s="1"/>
  <c r="Q24" i="6" s="1"/>
  <c r="AR31" i="6"/>
  <c r="AS31" i="6" s="1"/>
  <c r="AT31" i="6" s="1"/>
  <c r="Q31" i="6" s="1"/>
  <c r="AR40" i="6"/>
  <c r="AS40" i="6" s="1"/>
  <c r="AT40" i="6" s="1"/>
  <c r="Q40" i="6" s="1"/>
  <c r="R21" i="11"/>
  <c r="R32" i="11"/>
  <c r="R24" i="11"/>
  <c r="R28" i="11"/>
  <c r="R38" i="11"/>
  <c r="AM35" i="11"/>
  <c r="P35" i="11" s="1"/>
  <c r="AT25" i="11"/>
  <c r="Q25" i="11" s="1"/>
  <c r="R25" i="11" s="1"/>
  <c r="AB20" i="11"/>
  <c r="AI20" i="11" s="1"/>
  <c r="AT35" i="11"/>
  <c r="Q35" i="11" s="1"/>
  <c r="AM22" i="11"/>
  <c r="P22" i="11" s="1"/>
  <c r="AT34" i="11"/>
  <c r="Q34" i="11" s="1"/>
  <c r="R34" i="11" s="1"/>
  <c r="AM27" i="11"/>
  <c r="P27" i="11" s="1"/>
  <c r="AT22" i="11"/>
  <c r="Q22" i="11" s="1"/>
  <c r="AT26" i="11"/>
  <c r="Q26" i="11" s="1"/>
  <c r="R26" i="11" s="1"/>
  <c r="AB9" i="11"/>
  <c r="AI9" i="11" s="1"/>
  <c r="AT27" i="11"/>
  <c r="Q27" i="11" s="1"/>
  <c r="AT33" i="11"/>
  <c r="Q33" i="11" s="1"/>
  <c r="R33" i="11" s="1"/>
  <c r="K41" i="11"/>
  <c r="L41" i="11" s="1"/>
  <c r="AR23" i="6"/>
  <c r="AR22" i="6"/>
  <c r="AS22" i="6" s="1"/>
  <c r="AT22" i="6" s="1"/>
  <c r="Q22" i="6" s="1"/>
  <c r="AL22" i="6"/>
  <c r="AM22" i="6" s="1"/>
  <c r="P22" i="6" s="1"/>
  <c r="AL27" i="6"/>
  <c r="AM27" i="6" s="1"/>
  <c r="P27" i="6" s="1"/>
  <c r="AL32" i="6"/>
  <c r="AM32" i="6" s="1"/>
  <c r="P32" i="6" s="1"/>
  <c r="AS35" i="6"/>
  <c r="AT35" i="6" s="1"/>
  <c r="Q35" i="6" s="1"/>
  <c r="AL24" i="6"/>
  <c r="AM24" i="6" s="1"/>
  <c r="P24" i="6" s="1"/>
  <c r="AL31" i="6"/>
  <c r="AM31" i="6" s="1"/>
  <c r="P31" i="6" s="1"/>
  <c r="AR25" i="6"/>
  <c r="AL35" i="6"/>
  <c r="AM35" i="6" s="1"/>
  <c r="P35" i="6" s="1"/>
  <c r="AL28" i="6"/>
  <c r="AM28" i="6" s="1"/>
  <c r="P28" i="6" s="1"/>
  <c r="AL38" i="6"/>
  <c r="AM38" i="6" s="1"/>
  <c r="P38" i="6" s="1"/>
  <c r="AL33" i="6"/>
  <c r="AM33" i="6" s="1"/>
  <c r="P33" i="6" s="1"/>
  <c r="AL36" i="6"/>
  <c r="AM36" i="6" s="1"/>
  <c r="P36" i="6" s="1"/>
  <c r="AR21" i="6"/>
  <c r="AR34" i="6"/>
  <c r="AL39" i="6"/>
  <c r="AM39" i="6" s="1"/>
  <c r="P39" i="6" s="1"/>
  <c r="AR30" i="6"/>
  <c r="AL23" i="6"/>
  <c r="AM23" i="6" s="1"/>
  <c r="P23" i="6" s="1"/>
  <c r="AS28" i="6"/>
  <c r="AT28" i="6" s="1"/>
  <c r="Q28" i="6" s="1"/>
  <c r="AS33" i="6"/>
  <c r="AT33" i="6" s="1"/>
  <c r="Q33" i="6" s="1"/>
  <c r="AS36" i="6"/>
  <c r="AT36" i="6" s="1"/>
  <c r="Q36" i="6" s="1"/>
  <c r="AL21" i="6"/>
  <c r="AM21" i="6" s="1"/>
  <c r="P21" i="6" s="1"/>
  <c r="AL34" i="6"/>
  <c r="AM34" i="6" s="1"/>
  <c r="P34" i="6" s="1"/>
  <c r="AS39" i="6"/>
  <c r="AT39" i="6" s="1"/>
  <c r="Q39" i="6" s="1"/>
  <c r="AL25" i="6"/>
  <c r="AM25" i="6" s="1"/>
  <c r="P25" i="6" s="1"/>
  <c r="AL40" i="6"/>
  <c r="AM40" i="6" s="1"/>
  <c r="P40" i="6" s="1"/>
  <c r="AS26" i="6"/>
  <c r="AT26" i="6" s="1"/>
  <c r="Q26" i="6" s="1"/>
  <c r="AR29" i="6"/>
  <c r="AR37" i="6"/>
  <c r="AL30" i="6"/>
  <c r="AM30" i="6" s="1"/>
  <c r="P30" i="6" s="1"/>
  <c r="AL26" i="6"/>
  <c r="AM26" i="6" s="1"/>
  <c r="P26" i="6" s="1"/>
  <c r="AL29" i="6"/>
  <c r="AM29" i="6" s="1"/>
  <c r="P29" i="6" s="1"/>
  <c r="AL37" i="6"/>
  <c r="AM37" i="6" s="1"/>
  <c r="P37" i="6" s="1"/>
  <c r="V12" i="6"/>
  <c r="W12" i="6" s="1"/>
  <c r="J16" i="6"/>
  <c r="K16" i="6" s="1"/>
  <c r="V18" i="6"/>
  <c r="AC18" i="6" s="1"/>
  <c r="J11" i="6"/>
  <c r="K11" i="6" s="1"/>
  <c r="J14" i="6"/>
  <c r="K14" i="6" s="1"/>
  <c r="AC15" i="6"/>
  <c r="J20" i="6"/>
  <c r="K20" i="6" s="1"/>
  <c r="J13" i="6"/>
  <c r="J12" i="6"/>
  <c r="K12" i="6" s="1"/>
  <c r="J15" i="6"/>
  <c r="J19" i="6"/>
  <c r="K19" i="6" s="1"/>
  <c r="K44" i="6"/>
  <c r="T12" i="6"/>
  <c r="T20" i="6"/>
  <c r="AB15" i="6"/>
  <c r="AB17" i="6"/>
  <c r="AA17" i="6" s="1"/>
  <c r="T14" i="6"/>
  <c r="AB18" i="6"/>
  <c r="AB13" i="6"/>
  <c r="AB11" i="6"/>
  <c r="AB19" i="6"/>
  <c r="K16" i="11"/>
  <c r="L16" i="11" s="1"/>
  <c r="AI50" i="11"/>
  <c r="AA50" i="11"/>
  <c r="AA11" i="11"/>
  <c r="AD11" i="11"/>
  <c r="AE11" i="11" s="1"/>
  <c r="AF11" i="11" s="1"/>
  <c r="O11" i="11" s="1"/>
  <c r="V20" i="6"/>
  <c r="AC20" i="6" s="1"/>
  <c r="K13" i="11"/>
  <c r="L13" i="11" s="1"/>
  <c r="T18" i="11"/>
  <c r="J49" i="11"/>
  <c r="J10" i="6"/>
  <c r="K10" i="6" s="1"/>
  <c r="L10" i="6" s="1"/>
  <c r="J56" i="6"/>
  <c r="K56" i="6" s="1"/>
  <c r="L56" i="6" s="1"/>
  <c r="AB42" i="11"/>
  <c r="AI42" i="11" s="1"/>
  <c r="T10" i="11"/>
  <c r="T48" i="11"/>
  <c r="AC49" i="11"/>
  <c r="AJ49" i="11" s="1"/>
  <c r="AQ49" i="11" s="1"/>
  <c r="V9" i="11"/>
  <c r="X49" i="11"/>
  <c r="Y49" i="11" s="1"/>
  <c r="N49" i="11" s="1"/>
  <c r="AI15" i="11"/>
  <c r="AK15" i="11" s="1"/>
  <c r="AA15" i="11"/>
  <c r="AD15" i="11"/>
  <c r="K57" i="6"/>
  <c r="L57" i="6" s="1"/>
  <c r="AA17" i="11"/>
  <c r="AI17" i="11"/>
  <c r="W20" i="11"/>
  <c r="AC20" i="11"/>
  <c r="AI18" i="11"/>
  <c r="AA18" i="11"/>
  <c r="V19" i="6"/>
  <c r="V9" i="6"/>
  <c r="AC9" i="6" s="1"/>
  <c r="AJ9" i="6" s="1"/>
  <c r="AQ9" i="6" s="1"/>
  <c r="V48" i="11"/>
  <c r="V50" i="11"/>
  <c r="J50" i="11"/>
  <c r="AI19" i="11"/>
  <c r="AA19" i="11"/>
  <c r="AI43" i="11"/>
  <c r="AA43" i="11"/>
  <c r="AI16" i="11"/>
  <c r="AC16" i="11"/>
  <c r="W16" i="11"/>
  <c r="AA41" i="11"/>
  <c r="L19" i="11"/>
  <c r="J17" i="6"/>
  <c r="V17" i="6"/>
  <c r="J18" i="6"/>
  <c r="T15" i="11"/>
  <c r="W15" i="11"/>
  <c r="L9" i="11"/>
  <c r="AH12" i="11"/>
  <c r="AA12" i="11"/>
  <c r="T43" i="11"/>
  <c r="AI11" i="11"/>
  <c r="AI13" i="11"/>
  <c r="T17" i="11"/>
  <c r="K42" i="6"/>
  <c r="T15" i="6"/>
  <c r="AB44" i="6"/>
  <c r="T56" i="6"/>
  <c r="W56" i="6"/>
  <c r="T19" i="6"/>
  <c r="T11" i="6"/>
  <c r="W10" i="6"/>
  <c r="X10" i="6" s="1"/>
  <c r="AJ56" i="6"/>
  <c r="AQ56" i="6" s="1"/>
  <c r="AD56" i="6"/>
  <c r="AH57" i="6"/>
  <c r="AA57" i="6"/>
  <c r="W44" i="6"/>
  <c r="AC44" i="6"/>
  <c r="K9" i="6"/>
  <c r="L9" i="6" s="1"/>
  <c r="T57" i="6"/>
  <c r="V11" i="6"/>
  <c r="AB42" i="6"/>
  <c r="V14" i="6"/>
  <c r="V13" i="6"/>
  <c r="V16" i="6"/>
  <c r="T42" i="6"/>
  <c r="AB41" i="6"/>
  <c r="AI9" i="6"/>
  <c r="AP9" i="6" s="1"/>
  <c r="AA9" i="6"/>
  <c r="AA10" i="6"/>
  <c r="AD10" i="6"/>
  <c r="T16" i="6"/>
  <c r="T9" i="6"/>
  <c r="T17" i="6"/>
  <c r="T10" i="6"/>
  <c r="T18" i="6"/>
  <c r="AB12" i="6"/>
  <c r="AI12" i="6" s="1"/>
  <c r="AP12" i="6" s="1"/>
  <c r="AB14" i="6"/>
  <c r="AB16" i="6"/>
  <c r="AB20" i="6"/>
  <c r="T13" i="6"/>
  <c r="W15" i="6"/>
  <c r="AJ19" i="11" l="1"/>
  <c r="AQ19" i="11" s="1"/>
  <c r="AC10" i="11"/>
  <c r="W19" i="11"/>
  <c r="X19" i="11" s="1"/>
  <c r="AI41" i="6"/>
  <c r="AP41" i="6" s="1"/>
  <c r="AA41" i="6"/>
  <c r="AD41" i="6"/>
  <c r="AE41" i="6" s="1"/>
  <c r="AF41" i="6" s="1"/>
  <c r="W42" i="6"/>
  <c r="X42" i="6" s="1"/>
  <c r="Y42" i="6" s="1"/>
  <c r="W14" i="11"/>
  <c r="X14" i="11" s="1"/>
  <c r="Y14" i="11" s="1"/>
  <c r="N14" i="11" s="1"/>
  <c r="AI49" i="11"/>
  <c r="AK49" i="11" s="1"/>
  <c r="AL49" i="11" s="1"/>
  <c r="AM49" i="11" s="1"/>
  <c r="P49" i="11" s="1"/>
  <c r="AC17" i="11"/>
  <c r="AJ17" i="11" s="1"/>
  <c r="AQ17" i="11" s="1"/>
  <c r="AK11" i="11"/>
  <c r="AL11" i="11" s="1"/>
  <c r="AM11" i="11" s="1"/>
  <c r="P11" i="11" s="1"/>
  <c r="W12" i="11"/>
  <c r="X12" i="11" s="1"/>
  <c r="Y12" i="11" s="1"/>
  <c r="N12" i="11" s="1"/>
  <c r="W11" i="11"/>
  <c r="X11" i="11" s="1"/>
  <c r="Y11" i="11" s="1"/>
  <c r="N11" i="11" s="1"/>
  <c r="W13" i="11"/>
  <c r="W42" i="11"/>
  <c r="X42" i="11" s="1"/>
  <c r="Y42" i="11" s="1"/>
  <c r="N42" i="11" s="1"/>
  <c r="AD12" i="11"/>
  <c r="AE12" i="11" s="1"/>
  <c r="AF12" i="11" s="1"/>
  <c r="O12" i="11" s="1"/>
  <c r="AC57" i="6"/>
  <c r="AD57" i="6" s="1"/>
  <c r="W18" i="6"/>
  <c r="X18" i="6" s="1"/>
  <c r="AC18" i="11"/>
  <c r="AD18" i="11" s="1"/>
  <c r="AC41" i="11"/>
  <c r="AD41" i="11" s="1"/>
  <c r="AE41" i="11" s="1"/>
  <c r="J47" i="6"/>
  <c r="V47" i="6"/>
  <c r="J46" i="6"/>
  <c r="J45" i="6"/>
  <c r="K45" i="6" s="1"/>
  <c r="L45" i="6" s="1"/>
  <c r="V45" i="6"/>
  <c r="V48" i="6"/>
  <c r="J48" i="6"/>
  <c r="AP48" i="11"/>
  <c r="AA14" i="11"/>
  <c r="AA48" i="11"/>
  <c r="N45" i="11"/>
  <c r="AA43" i="6"/>
  <c r="L43" i="6"/>
  <c r="L44" i="6"/>
  <c r="AH43" i="6"/>
  <c r="L42" i="6"/>
  <c r="AA9" i="11"/>
  <c r="AD42" i="11"/>
  <c r="AE42" i="11" s="1"/>
  <c r="AF42" i="11" s="1"/>
  <c r="O42" i="11" s="1"/>
  <c r="AA20" i="11"/>
  <c r="X44" i="6"/>
  <c r="Y44" i="6" s="1"/>
  <c r="X56" i="6"/>
  <c r="Y56" i="6" s="1"/>
  <c r="R38" i="6"/>
  <c r="R28" i="6"/>
  <c r="R27" i="11"/>
  <c r="R22" i="11"/>
  <c r="AH48" i="11"/>
  <c r="R35" i="11"/>
  <c r="R33" i="6"/>
  <c r="AS23" i="6"/>
  <c r="AT23" i="6" s="1"/>
  <c r="Q23" i="6" s="1"/>
  <c r="R23" i="6" s="1"/>
  <c r="R32" i="6"/>
  <c r="R26" i="6"/>
  <c r="R31" i="6"/>
  <c r="R36" i="6"/>
  <c r="R24" i="6"/>
  <c r="R35" i="6"/>
  <c r="R39" i="6"/>
  <c r="R27" i="6"/>
  <c r="R40" i="6"/>
  <c r="R22" i="6"/>
  <c r="AS34" i="6"/>
  <c r="AT34" i="6" s="1"/>
  <c r="Q34" i="6" s="1"/>
  <c r="R34" i="6" s="1"/>
  <c r="AS25" i="6"/>
  <c r="AT25" i="6" s="1"/>
  <c r="Q25" i="6" s="1"/>
  <c r="R25" i="6" s="1"/>
  <c r="AS21" i="6"/>
  <c r="AT21" i="6" s="1"/>
  <c r="Q21" i="6" s="1"/>
  <c r="R21" i="6" s="1"/>
  <c r="AS37" i="6"/>
  <c r="AT37" i="6" s="1"/>
  <c r="Q37" i="6" s="1"/>
  <c r="R37" i="6" s="1"/>
  <c r="AS29" i="6"/>
  <c r="AT29" i="6" s="1"/>
  <c r="Q29" i="6" s="1"/>
  <c r="R29" i="6" s="1"/>
  <c r="AS30" i="6"/>
  <c r="AT30" i="6" s="1"/>
  <c r="Q30" i="6" s="1"/>
  <c r="R30" i="6" s="1"/>
  <c r="L12" i="6"/>
  <c r="L11" i="6"/>
  <c r="L20" i="6"/>
  <c r="L19" i="6"/>
  <c r="W9" i="6"/>
  <c r="X9" i="6" s="1"/>
  <c r="AD9" i="6"/>
  <c r="AE9" i="6" s="1"/>
  <c r="AF9" i="6" s="1"/>
  <c r="L14" i="6"/>
  <c r="AI17" i="6"/>
  <c r="AI18" i="6"/>
  <c r="AA18" i="6"/>
  <c r="AJ18" i="6"/>
  <c r="W57" i="6"/>
  <c r="AI19" i="6"/>
  <c r="AP19" i="6" s="1"/>
  <c r="AC11" i="6"/>
  <c r="AD11" i="6" s="1"/>
  <c r="K18" i="6"/>
  <c r="AI13" i="6"/>
  <c r="AP13" i="6" s="1"/>
  <c r="AA19" i="6"/>
  <c r="AC16" i="6"/>
  <c r="AC17" i="6"/>
  <c r="K15" i="6"/>
  <c r="AC14" i="6"/>
  <c r="K13" i="6"/>
  <c r="K17" i="6"/>
  <c r="AC13" i="6"/>
  <c r="AD13" i="6" s="1"/>
  <c r="AC19" i="6"/>
  <c r="AD19" i="6" s="1"/>
  <c r="AJ15" i="6"/>
  <c r="AC12" i="6"/>
  <c r="AA13" i="6"/>
  <c r="W20" i="6"/>
  <c r="X20" i="6" s="1"/>
  <c r="Y20" i="6" s="1"/>
  <c r="AI15" i="6"/>
  <c r="AP15" i="6" s="1"/>
  <c r="AA15" i="6"/>
  <c r="AD15" i="6"/>
  <c r="AE15" i="6" s="1"/>
  <c r="AF15" i="6" s="1"/>
  <c r="AA11" i="6"/>
  <c r="AI11" i="6"/>
  <c r="AP11" i="6" s="1"/>
  <c r="AK56" i="6"/>
  <c r="AL56" i="6" s="1"/>
  <c r="AM56" i="6" s="1"/>
  <c r="P56" i="6" s="1"/>
  <c r="W43" i="6"/>
  <c r="X43" i="6" s="1"/>
  <c r="AD49" i="11"/>
  <c r="AE49" i="11" s="1"/>
  <c r="AF49" i="11" s="1"/>
  <c r="O49" i="11" s="1"/>
  <c r="AF19" i="11"/>
  <c r="O19" i="11" s="1"/>
  <c r="AD43" i="6"/>
  <c r="AE43" i="6" s="1"/>
  <c r="AF43" i="6" s="1"/>
  <c r="Y19" i="11"/>
  <c r="N19" i="11" s="1"/>
  <c r="AH50" i="11"/>
  <c r="AP50" i="11"/>
  <c r="AO50" i="11" s="1"/>
  <c r="AA42" i="11"/>
  <c r="AK19" i="11"/>
  <c r="AL19" i="11" s="1"/>
  <c r="AM19" i="11" s="1"/>
  <c r="P19" i="11" s="1"/>
  <c r="L17" i="11"/>
  <c r="J51" i="11"/>
  <c r="K49" i="11"/>
  <c r="L49" i="11" s="1"/>
  <c r="W19" i="6"/>
  <c r="W17" i="6"/>
  <c r="W13" i="6"/>
  <c r="AC9" i="11"/>
  <c r="W9" i="11"/>
  <c r="AL15" i="11"/>
  <c r="AM15" i="11" s="1"/>
  <c r="P15" i="11" s="1"/>
  <c r="AD10" i="11"/>
  <c r="AJ10" i="11"/>
  <c r="AH42" i="11"/>
  <c r="AP42" i="11"/>
  <c r="AO42" i="11" s="1"/>
  <c r="AQ42" i="11"/>
  <c r="AK42" i="11"/>
  <c r="AD16" i="11"/>
  <c r="AJ16" i="11"/>
  <c r="K10" i="11"/>
  <c r="AP49" i="11"/>
  <c r="AO49" i="11" s="1"/>
  <c r="AH49" i="11"/>
  <c r="W43" i="11"/>
  <c r="AC43" i="11"/>
  <c r="AP14" i="11"/>
  <c r="AO14" i="11" s="1"/>
  <c r="AH14" i="11"/>
  <c r="AH18" i="11"/>
  <c r="AP18" i="11"/>
  <c r="AO18" i="11" s="1"/>
  <c r="AJ14" i="11"/>
  <c r="AD14" i="11"/>
  <c r="AD18" i="6"/>
  <c r="AH20" i="11"/>
  <c r="AP20" i="11"/>
  <c r="AO20" i="11" s="1"/>
  <c r="X18" i="11"/>
  <c r="Y18" i="11" s="1"/>
  <c r="N18" i="11" s="1"/>
  <c r="AP16" i="11"/>
  <c r="AO16" i="11" s="1"/>
  <c r="AH16" i="11"/>
  <c r="K50" i="11"/>
  <c r="L50" i="11" s="1"/>
  <c r="X41" i="11"/>
  <c r="Y41" i="11" s="1"/>
  <c r="N41" i="11" s="1"/>
  <c r="AP9" i="11"/>
  <c r="AO9" i="11" s="1"/>
  <c r="AH9" i="11"/>
  <c r="AH17" i="11"/>
  <c r="AP17" i="11"/>
  <c r="W14" i="6"/>
  <c r="AP10" i="11"/>
  <c r="AO10" i="11" s="1"/>
  <c r="AH10" i="11"/>
  <c r="AP12" i="11"/>
  <c r="AK12" i="11"/>
  <c r="X15" i="11"/>
  <c r="Y15" i="11" s="1"/>
  <c r="N15" i="11" s="1"/>
  <c r="AC50" i="11"/>
  <c r="W50" i="11"/>
  <c r="AJ20" i="11"/>
  <c r="AD20" i="11"/>
  <c r="AE15" i="11"/>
  <c r="AF15" i="11" s="1"/>
  <c r="O15" i="11" s="1"/>
  <c r="AH19" i="11"/>
  <c r="AP19" i="11"/>
  <c r="AO19" i="11" s="1"/>
  <c r="K18" i="11"/>
  <c r="L18" i="11" s="1"/>
  <c r="K43" i="11"/>
  <c r="L43" i="11" s="1"/>
  <c r="X10" i="11"/>
  <c r="Y10" i="11" s="1"/>
  <c r="N10" i="11" s="1"/>
  <c r="W11" i="6"/>
  <c r="AH13" i="11"/>
  <c r="AP13" i="11"/>
  <c r="AO13" i="11" s="1"/>
  <c r="X13" i="11"/>
  <c r="Y13" i="11" s="1"/>
  <c r="N13" i="11" s="1"/>
  <c r="AH43" i="11"/>
  <c r="AP43" i="11"/>
  <c r="AO43" i="11" s="1"/>
  <c r="K48" i="11"/>
  <c r="L48" i="11" s="1"/>
  <c r="X20" i="11"/>
  <c r="Y20" i="11" s="1"/>
  <c r="N20" i="11" s="1"/>
  <c r="AJ13" i="11"/>
  <c r="AD13" i="11"/>
  <c r="AH41" i="11"/>
  <c r="AP41" i="11"/>
  <c r="AC48" i="11"/>
  <c r="W48" i="11"/>
  <c r="AP15" i="11"/>
  <c r="AH15" i="11"/>
  <c r="X16" i="11"/>
  <c r="Y16" i="11" s="1"/>
  <c r="N16" i="11" s="1"/>
  <c r="AH11" i="11"/>
  <c r="AP11" i="11"/>
  <c r="AO57" i="6"/>
  <c r="AO56" i="6"/>
  <c r="AH56" i="6"/>
  <c r="AI44" i="6"/>
  <c r="AP44" i="6" s="1"/>
  <c r="AA44" i="6"/>
  <c r="Y10" i="6"/>
  <c r="N10" i="6" s="1"/>
  <c r="L16" i="6"/>
  <c r="AI42" i="6"/>
  <c r="AP42" i="6" s="1"/>
  <c r="AD42" i="6"/>
  <c r="AA42" i="6"/>
  <c r="AJ44" i="6"/>
  <c r="AD44" i="6"/>
  <c r="AE44" i="6" s="1"/>
  <c r="AE56" i="6"/>
  <c r="AF56" i="6" s="1"/>
  <c r="O56" i="6" s="1"/>
  <c r="W16" i="6"/>
  <c r="AQ43" i="6"/>
  <c r="AE10" i="6"/>
  <c r="AF10" i="6" s="1"/>
  <c r="O10" i="6" s="1"/>
  <c r="AH9" i="6"/>
  <c r="AK9" i="6"/>
  <c r="AH10" i="6"/>
  <c r="AK10" i="6"/>
  <c r="AA20" i="6"/>
  <c r="AI20" i="6"/>
  <c r="AP20" i="6" s="1"/>
  <c r="AD20" i="6"/>
  <c r="AI16" i="6"/>
  <c r="AP16" i="6" s="1"/>
  <c r="AA16" i="6"/>
  <c r="X15" i="6"/>
  <c r="Y15" i="6" s="1"/>
  <c r="AA14" i="6"/>
  <c r="AI14" i="6"/>
  <c r="AP14" i="6" s="1"/>
  <c r="X12" i="6"/>
  <c r="Y12" i="6" s="1"/>
  <c r="AA12" i="6"/>
  <c r="AH18" i="6" l="1"/>
  <c r="AP18" i="6"/>
  <c r="AH17" i="6"/>
  <c r="AP17" i="6"/>
  <c r="AO17" i="6" s="1"/>
  <c r="AD17" i="11"/>
  <c r="AE17" i="11" s="1"/>
  <c r="AF17" i="11" s="1"/>
  <c r="O17" i="11" s="1"/>
  <c r="AH41" i="6"/>
  <c r="AK41" i="6"/>
  <c r="AL41" i="6" s="1"/>
  <c r="AM41" i="6" s="1"/>
  <c r="AJ18" i="11"/>
  <c r="AK17" i="11"/>
  <c r="AL17" i="11" s="1"/>
  <c r="AM17" i="11" s="1"/>
  <c r="P17" i="11" s="1"/>
  <c r="AR42" i="11"/>
  <c r="AS42" i="11" s="1"/>
  <c r="AT42" i="11" s="1"/>
  <c r="Q42" i="11" s="1"/>
  <c r="AE57" i="6"/>
  <c r="AF57" i="6" s="1"/>
  <c r="AJ57" i="6"/>
  <c r="AH11" i="6"/>
  <c r="AF41" i="11"/>
  <c r="O41" i="11" s="1"/>
  <c r="AJ41" i="11"/>
  <c r="K46" i="6"/>
  <c r="L46" i="6" s="1"/>
  <c r="K48" i="6"/>
  <c r="L48" i="6" s="1"/>
  <c r="AC46" i="6"/>
  <c r="W46" i="6"/>
  <c r="X46" i="6" s="1"/>
  <c r="Y46" i="6" s="1"/>
  <c r="N46" i="6" s="1"/>
  <c r="AC45" i="6"/>
  <c r="W45" i="6"/>
  <c r="X45" i="6" s="1"/>
  <c r="Y45" i="6" s="1"/>
  <c r="N45" i="6" s="1"/>
  <c r="J63" i="6"/>
  <c r="W66" i="6" s="1"/>
  <c r="W47" i="6"/>
  <c r="X47" i="6" s="1"/>
  <c r="Y47" i="6" s="1"/>
  <c r="N47" i="6" s="1"/>
  <c r="AC47" i="6"/>
  <c r="AC48" i="6"/>
  <c r="W48" i="6"/>
  <c r="K47" i="6"/>
  <c r="AR43" i="6"/>
  <c r="AK43" i="6"/>
  <c r="AL43" i="6" s="1"/>
  <c r="AM43" i="6" s="1"/>
  <c r="O45" i="11"/>
  <c r="P45" i="11"/>
  <c r="N46" i="11"/>
  <c r="AO48" i="11"/>
  <c r="O43" i="6"/>
  <c r="P41" i="6"/>
  <c r="N42" i="6"/>
  <c r="Y43" i="6"/>
  <c r="N43" i="6" s="1"/>
  <c r="N41" i="6"/>
  <c r="X57" i="6"/>
  <c r="Y57" i="6" s="1"/>
  <c r="N44" i="6"/>
  <c r="N56" i="6"/>
  <c r="AO18" i="6"/>
  <c r="AK18" i="6"/>
  <c r="AL18" i="6" s="1"/>
  <c r="AM18" i="6" s="1"/>
  <c r="L17" i="6"/>
  <c r="L13" i="6"/>
  <c r="L18" i="6"/>
  <c r="Y18" i="6"/>
  <c r="N18" i="6" s="1"/>
  <c r="AD17" i="6"/>
  <c r="AE17" i="6" s="1"/>
  <c r="AF17" i="6" s="1"/>
  <c r="L15" i="6"/>
  <c r="AD14" i="6"/>
  <c r="AE14" i="6" s="1"/>
  <c r="AF14" i="6" s="1"/>
  <c r="AK15" i="6"/>
  <c r="AL15" i="6" s="1"/>
  <c r="AM15" i="6" s="1"/>
  <c r="AO19" i="6"/>
  <c r="AH19" i="6"/>
  <c r="AJ12" i="6"/>
  <c r="AK12" i="6" s="1"/>
  <c r="AJ16" i="6"/>
  <c r="AJ13" i="6"/>
  <c r="AJ17" i="6"/>
  <c r="AJ20" i="6"/>
  <c r="AD16" i="6"/>
  <c r="AE16" i="6" s="1"/>
  <c r="AF16" i="6" s="1"/>
  <c r="AQ15" i="6"/>
  <c r="AJ14" i="6"/>
  <c r="AK14" i="6" s="1"/>
  <c r="AJ11" i="6"/>
  <c r="AH13" i="6"/>
  <c r="AO15" i="6"/>
  <c r="AQ18" i="6"/>
  <c r="AO13" i="6"/>
  <c r="AD12" i="6"/>
  <c r="AJ19" i="6"/>
  <c r="AE11" i="6"/>
  <c r="AF11" i="6" s="1"/>
  <c r="N20" i="6"/>
  <c r="X13" i="6"/>
  <c r="Y13" i="6" s="1"/>
  <c r="AE18" i="6"/>
  <c r="AF18" i="6" s="1"/>
  <c r="AE13" i="6"/>
  <c r="AF13" i="6" s="1"/>
  <c r="X14" i="6"/>
  <c r="Y14" i="6" s="1"/>
  <c r="X11" i="6"/>
  <c r="Y11" i="6" s="1"/>
  <c r="X17" i="6"/>
  <c r="Y17" i="6" s="1"/>
  <c r="X19" i="6"/>
  <c r="X16" i="6"/>
  <c r="Y16" i="6" s="1"/>
  <c r="AH15" i="6"/>
  <c r="N12" i="6"/>
  <c r="O15" i="6"/>
  <c r="N15" i="6"/>
  <c r="AE19" i="6"/>
  <c r="AF19" i="6" s="1"/>
  <c r="AR49" i="11"/>
  <c r="AS49" i="11" s="1"/>
  <c r="AT49" i="11" s="1"/>
  <c r="Q49" i="11" s="1"/>
  <c r="R49" i="11" s="1"/>
  <c r="X9" i="11"/>
  <c r="Y9" i="11" s="1"/>
  <c r="N9" i="11" s="1"/>
  <c r="W51" i="11"/>
  <c r="AJ9" i="11"/>
  <c r="AD9" i="11"/>
  <c r="AD50" i="11"/>
  <c r="AJ50" i="11"/>
  <c r="AR19" i="11"/>
  <c r="K51" i="11"/>
  <c r="AR11" i="11"/>
  <c r="AO11" i="11"/>
  <c r="X48" i="11"/>
  <c r="Y48" i="11" s="1"/>
  <c r="AE20" i="11"/>
  <c r="AF20" i="11" s="1"/>
  <c r="O20" i="11" s="1"/>
  <c r="AE18" i="11"/>
  <c r="AF18" i="11" s="1"/>
  <c r="O18" i="11" s="1"/>
  <c r="AO17" i="11"/>
  <c r="AR17" i="11"/>
  <c r="L10" i="11"/>
  <c r="AJ48" i="11"/>
  <c r="AD48" i="11"/>
  <c r="AQ20" i="11"/>
  <c r="AR20" i="11" s="1"/>
  <c r="AK20" i="11"/>
  <c r="AO15" i="11"/>
  <c r="AR15" i="11"/>
  <c r="AL42" i="11"/>
  <c r="AM42" i="11" s="1"/>
  <c r="P42" i="11" s="1"/>
  <c r="AQ13" i="11"/>
  <c r="AR13" i="11" s="1"/>
  <c r="AK13" i="11"/>
  <c r="AK18" i="11"/>
  <c r="AQ18" i="11"/>
  <c r="AR18" i="11" s="1"/>
  <c r="AO41" i="11"/>
  <c r="AL12" i="11"/>
  <c r="AM12" i="11" s="1"/>
  <c r="P12" i="11" s="1"/>
  <c r="AE14" i="11"/>
  <c r="AF14" i="11" s="1"/>
  <c r="O14" i="11" s="1"/>
  <c r="AQ10" i="11"/>
  <c r="AR10" i="11" s="1"/>
  <c r="AK10" i="11"/>
  <c r="AE13" i="11"/>
  <c r="AF13" i="11" s="1"/>
  <c r="O13" i="11" s="1"/>
  <c r="AQ14" i="11"/>
  <c r="AR14" i="11" s="1"/>
  <c r="AK14" i="11"/>
  <c r="AD43" i="11"/>
  <c r="AJ43" i="11"/>
  <c r="AQ16" i="11"/>
  <c r="AR16" i="11" s="1"/>
  <c r="AK16" i="11"/>
  <c r="AE10" i="11"/>
  <c r="AF10" i="11" s="1"/>
  <c r="O10" i="11" s="1"/>
  <c r="X50" i="11"/>
  <c r="Y50" i="11" s="1"/>
  <c r="N50" i="11" s="1"/>
  <c r="AO12" i="11"/>
  <c r="AR12" i="11"/>
  <c r="X43" i="11"/>
  <c r="AE16" i="11"/>
  <c r="AF16" i="11" s="1"/>
  <c r="O16" i="11" s="1"/>
  <c r="AR56" i="6"/>
  <c r="AS56" i="6" s="1"/>
  <c r="AT56" i="6" s="1"/>
  <c r="Q56" i="6" s="1"/>
  <c r="AH44" i="6"/>
  <c r="AF44" i="6"/>
  <c r="O41" i="6"/>
  <c r="AE42" i="6"/>
  <c r="AF42" i="6" s="1"/>
  <c r="AQ44" i="6"/>
  <c r="AK44" i="6"/>
  <c r="R102" i="6"/>
  <c r="AH42" i="6"/>
  <c r="AK42" i="6"/>
  <c r="O9" i="6"/>
  <c r="AO10" i="6"/>
  <c r="AR10" i="6"/>
  <c r="AH12" i="6"/>
  <c r="AL9" i="6"/>
  <c r="AH16" i="6"/>
  <c r="AH14" i="6"/>
  <c r="AO9" i="6"/>
  <c r="AR9" i="6"/>
  <c r="AH20" i="6"/>
  <c r="AO20" i="6"/>
  <c r="AE20" i="6"/>
  <c r="AF20" i="6" s="1"/>
  <c r="AL10" i="6"/>
  <c r="AM10" i="6" s="1"/>
  <c r="P10" i="6" s="1"/>
  <c r="AO11" i="6"/>
  <c r="Y9" i="6"/>
  <c r="AO41" i="6" l="1"/>
  <c r="AR41" i="6"/>
  <c r="AS41" i="6" s="1"/>
  <c r="AT41" i="6" s="1"/>
  <c r="K63" i="6"/>
  <c r="W67" i="6" s="1"/>
  <c r="W68" i="6" s="1"/>
  <c r="AQ57" i="6"/>
  <c r="AK57" i="6"/>
  <c r="O57" i="6"/>
  <c r="AO43" i="6"/>
  <c r="AQ41" i="11"/>
  <c r="AR41" i="11" s="1"/>
  <c r="AS41" i="11" s="1"/>
  <c r="AK41" i="11"/>
  <c r="AL41" i="11" s="1"/>
  <c r="AM41" i="11" s="1"/>
  <c r="P41" i="11" s="1"/>
  <c r="L47" i="6"/>
  <c r="L63" i="6" s="1"/>
  <c r="L110" i="6" s="1"/>
  <c r="L114" i="6" s="1"/>
  <c r="AJ45" i="6"/>
  <c r="AD45" i="6"/>
  <c r="X48" i="6"/>
  <c r="X63" i="6" s="1"/>
  <c r="X67" i="6" s="1"/>
  <c r="AD47" i="6"/>
  <c r="AE47" i="6" s="1"/>
  <c r="AF47" i="6" s="1"/>
  <c r="O47" i="6" s="1"/>
  <c r="AJ47" i="6"/>
  <c r="AD48" i="6"/>
  <c r="AE48" i="6" s="1"/>
  <c r="AF48" i="6" s="1"/>
  <c r="O48" i="6" s="1"/>
  <c r="AJ48" i="6"/>
  <c r="AD46" i="6"/>
  <c r="AE46" i="6" s="1"/>
  <c r="AF46" i="6" s="1"/>
  <c r="O46" i="6" s="1"/>
  <c r="AJ46" i="6"/>
  <c r="W63" i="6"/>
  <c r="X66" i="6" s="1"/>
  <c r="Q45" i="11"/>
  <c r="R45" i="11" s="1"/>
  <c r="N48" i="11"/>
  <c r="O46" i="11"/>
  <c r="O42" i="6"/>
  <c r="AO44" i="6"/>
  <c r="O44" i="6"/>
  <c r="AS43" i="6"/>
  <c r="AT43" i="6" s="1"/>
  <c r="P43" i="6"/>
  <c r="AL44" i="6"/>
  <c r="AM44" i="6" s="1"/>
  <c r="AR18" i="6"/>
  <c r="AS18" i="6" s="1"/>
  <c r="AT18" i="6" s="1"/>
  <c r="R56" i="6"/>
  <c r="N57" i="6"/>
  <c r="AR15" i="6"/>
  <c r="AS15" i="6" s="1"/>
  <c r="AT15" i="6" s="1"/>
  <c r="AK20" i="6"/>
  <c r="AL20" i="6" s="1"/>
  <c r="AM20" i="6" s="1"/>
  <c r="Y19" i="6"/>
  <c r="N19" i="6" s="1"/>
  <c r="AQ16" i="6"/>
  <c r="AR16" i="6" s="1"/>
  <c r="AQ13" i="6"/>
  <c r="AK13" i="6"/>
  <c r="AQ17" i="6"/>
  <c r="AK17" i="6"/>
  <c r="AQ11" i="6"/>
  <c r="AK11" i="6"/>
  <c r="AQ19" i="6"/>
  <c r="AK19" i="6"/>
  <c r="AQ14" i="6"/>
  <c r="AQ20" i="6"/>
  <c r="AR20" i="6" s="1"/>
  <c r="AQ12" i="6"/>
  <c r="AR12" i="6" s="1"/>
  <c r="AK16" i="6"/>
  <c r="AL16" i="6" s="1"/>
  <c r="AM16" i="6" s="1"/>
  <c r="AE12" i="6"/>
  <c r="AF12" i="6" s="1"/>
  <c r="O20" i="6"/>
  <c r="O14" i="6"/>
  <c r="O13" i="6"/>
  <c r="N13" i="6"/>
  <c r="P18" i="6"/>
  <c r="N11" i="6"/>
  <c r="O17" i="6"/>
  <c r="O18" i="6"/>
  <c r="O19" i="6"/>
  <c r="O16" i="6"/>
  <c r="N16" i="6"/>
  <c r="P15" i="6"/>
  <c r="N17" i="6"/>
  <c r="N14" i="6"/>
  <c r="O11" i="6"/>
  <c r="R42" i="11"/>
  <c r="X51" i="11"/>
  <c r="AE9" i="11"/>
  <c r="AF9" i="11" s="1"/>
  <c r="O9" i="11" s="1"/>
  <c r="AQ9" i="11"/>
  <c r="AR9" i="11" s="1"/>
  <c r="AS9" i="11" s="1"/>
  <c r="AK9" i="11"/>
  <c r="AD51" i="11"/>
  <c r="AS14" i="11"/>
  <c r="AT14" i="11" s="1"/>
  <c r="Q14" i="11" s="1"/>
  <c r="Y43" i="11"/>
  <c r="AS13" i="11"/>
  <c r="AT13" i="11" s="1"/>
  <c r="Q13" i="11" s="1"/>
  <c r="AS19" i="11"/>
  <c r="AT19" i="11" s="1"/>
  <c r="Q19" i="11" s="1"/>
  <c r="R19" i="11" s="1"/>
  <c r="AQ48" i="11"/>
  <c r="AR48" i="11" s="1"/>
  <c r="AK48" i="11"/>
  <c r="AK50" i="11"/>
  <c r="AQ50" i="11"/>
  <c r="AR50" i="11" s="1"/>
  <c r="AL16" i="11"/>
  <c r="AM16" i="11" s="1"/>
  <c r="P16" i="11" s="1"/>
  <c r="AE50" i="11"/>
  <c r="AF50" i="11" s="1"/>
  <c r="O50" i="11" s="1"/>
  <c r="AS10" i="11"/>
  <c r="AT10" i="11" s="1"/>
  <c r="Q10" i="11" s="1"/>
  <c r="AS15" i="11"/>
  <c r="AT15" i="11" s="1"/>
  <c r="Q15" i="11" s="1"/>
  <c r="R15" i="11" s="1"/>
  <c r="AS17" i="11"/>
  <c r="AT17" i="11" s="1"/>
  <c r="Q17" i="11" s="1"/>
  <c r="R17" i="11" s="1"/>
  <c r="AL13" i="11"/>
  <c r="AM13" i="11" s="1"/>
  <c r="P13" i="11" s="1"/>
  <c r="AE48" i="11"/>
  <c r="AF48" i="11" s="1"/>
  <c r="O48" i="11" s="1"/>
  <c r="AS12" i="11"/>
  <c r="AT12" i="11" s="1"/>
  <c r="Q12" i="11" s="1"/>
  <c r="R12" i="11" s="1"/>
  <c r="AL10" i="11"/>
  <c r="AM10" i="11" s="1"/>
  <c r="P10" i="11" s="1"/>
  <c r="AS18" i="11"/>
  <c r="AT18" i="11" s="1"/>
  <c r="Q18" i="11" s="1"/>
  <c r="L51" i="11"/>
  <c r="L67" i="11" s="1"/>
  <c r="L78" i="11" s="1"/>
  <c r="L68" i="11" s="1"/>
  <c r="AS16" i="11"/>
  <c r="AT16" i="11" s="1"/>
  <c r="Q16" i="11" s="1"/>
  <c r="AL18" i="11"/>
  <c r="AM18" i="11" s="1"/>
  <c r="P18" i="11" s="1"/>
  <c r="AK43" i="11"/>
  <c r="AQ43" i="11"/>
  <c r="AR43" i="11" s="1"/>
  <c r="AS43" i="11" s="1"/>
  <c r="AE43" i="11"/>
  <c r="AF43" i="11" s="1"/>
  <c r="O43" i="11" s="1"/>
  <c r="AL20" i="11"/>
  <c r="AM20" i="11" s="1"/>
  <c r="P20" i="11" s="1"/>
  <c r="AS11" i="11"/>
  <c r="AT11" i="11" s="1"/>
  <c r="Q11" i="11" s="1"/>
  <c r="R11" i="11" s="1"/>
  <c r="AR44" i="6"/>
  <c r="AL14" i="11"/>
  <c r="AM14" i="11" s="1"/>
  <c r="P14" i="11" s="1"/>
  <c r="AS20" i="11"/>
  <c r="AT20" i="11" s="1"/>
  <c r="Q20" i="11" s="1"/>
  <c r="AL42" i="6"/>
  <c r="AM42" i="6" s="1"/>
  <c r="AR42" i="6"/>
  <c r="AO42" i="6"/>
  <c r="AO16" i="6"/>
  <c r="AO12" i="6"/>
  <c r="AL12" i="6"/>
  <c r="AM12" i="6" s="1"/>
  <c r="AS10" i="6"/>
  <c r="AT10" i="6" s="1"/>
  <c r="Q10" i="6" s="1"/>
  <c r="R10" i="6" s="1"/>
  <c r="AL14" i="6"/>
  <c r="AM14" i="6" s="1"/>
  <c r="N9" i="6"/>
  <c r="AS9" i="6"/>
  <c r="AO14" i="6"/>
  <c r="AM9" i="6"/>
  <c r="X68" i="6" l="1"/>
  <c r="AR57" i="6"/>
  <c r="AL57" i="6"/>
  <c r="AM57" i="6" s="1"/>
  <c r="AD63" i="6"/>
  <c r="Y66" i="6" s="1"/>
  <c r="Y48" i="6"/>
  <c r="N48" i="6" s="1"/>
  <c r="N63" i="6" s="1"/>
  <c r="N110" i="6" s="1"/>
  <c r="N114" i="6" s="1"/>
  <c r="AT41" i="11"/>
  <c r="Q41" i="11" s="1"/>
  <c r="R41" i="11" s="1"/>
  <c r="AK45" i="6"/>
  <c r="AL45" i="6" s="1"/>
  <c r="AM45" i="6" s="1"/>
  <c r="P45" i="6" s="1"/>
  <c r="AQ45" i="6"/>
  <c r="AR45" i="6" s="1"/>
  <c r="AS45" i="6" s="1"/>
  <c r="AT45" i="6" s="1"/>
  <c r="Q45" i="6" s="1"/>
  <c r="AQ46" i="6"/>
  <c r="AR46" i="6" s="1"/>
  <c r="AK46" i="6"/>
  <c r="AL46" i="6" s="1"/>
  <c r="AM46" i="6" s="1"/>
  <c r="P46" i="6" s="1"/>
  <c r="AK48" i="6"/>
  <c r="AQ48" i="6"/>
  <c r="AR48" i="6" s="1"/>
  <c r="AS48" i="6" s="1"/>
  <c r="AT48" i="6" s="1"/>
  <c r="Q48" i="6" s="1"/>
  <c r="AE45" i="6"/>
  <c r="AF45" i="6" s="1"/>
  <c r="O45" i="6" s="1"/>
  <c r="AK47" i="6"/>
  <c r="AL47" i="6" s="1"/>
  <c r="AM47" i="6" s="1"/>
  <c r="P47" i="6" s="1"/>
  <c r="AQ47" i="6"/>
  <c r="AR47" i="6" s="1"/>
  <c r="P46" i="11"/>
  <c r="Q46" i="11"/>
  <c r="P42" i="6"/>
  <c r="Q43" i="6"/>
  <c r="R43" i="6" s="1"/>
  <c r="P44" i="6"/>
  <c r="AS42" i="6"/>
  <c r="AT42" i="6" s="1"/>
  <c r="AS44" i="6"/>
  <c r="AT44" i="6" s="1"/>
  <c r="L70" i="11"/>
  <c r="L71" i="11" s="1"/>
  <c r="L111" i="6"/>
  <c r="L72" i="11" s="1"/>
  <c r="L117" i="6"/>
  <c r="L118" i="6" s="1"/>
  <c r="AR14" i="6"/>
  <c r="AS14" i="6" s="1"/>
  <c r="AT14" i="6" s="1"/>
  <c r="AL19" i="6"/>
  <c r="AM19" i="6" s="1"/>
  <c r="AR17" i="6"/>
  <c r="AL13" i="6"/>
  <c r="AM13" i="6" s="1"/>
  <c r="O12" i="6"/>
  <c r="AR11" i="6"/>
  <c r="AR19" i="6"/>
  <c r="AL11" i="6"/>
  <c r="AM11" i="6" s="1"/>
  <c r="AL17" i="6"/>
  <c r="AM17" i="6" s="1"/>
  <c r="AR13" i="6"/>
  <c r="P12" i="6"/>
  <c r="P20" i="6"/>
  <c r="P16" i="6"/>
  <c r="Q18" i="6"/>
  <c r="R18" i="6" s="1"/>
  <c r="P14" i="6"/>
  <c r="Q15" i="6"/>
  <c r="R14" i="11"/>
  <c r="R16" i="11"/>
  <c r="R20" i="11"/>
  <c r="R18" i="11"/>
  <c r="R10" i="11"/>
  <c r="AL9" i="11"/>
  <c r="AM9" i="11" s="1"/>
  <c r="P9" i="11" s="1"/>
  <c r="AT9" i="11"/>
  <c r="Q9" i="11" s="1"/>
  <c r="R13" i="11"/>
  <c r="N43" i="11"/>
  <c r="Y51" i="11"/>
  <c r="AL50" i="11"/>
  <c r="AM50" i="11" s="1"/>
  <c r="P50" i="11" s="1"/>
  <c r="AK51" i="11"/>
  <c r="AE51" i="11"/>
  <c r="AL48" i="11"/>
  <c r="AM48" i="11" s="1"/>
  <c r="AS48" i="11"/>
  <c r="AT48" i="11" s="1"/>
  <c r="Q48" i="11" s="1"/>
  <c r="AT43" i="11"/>
  <c r="Q43" i="11" s="1"/>
  <c r="AS50" i="11"/>
  <c r="AT50" i="11" s="1"/>
  <c r="Q50" i="11" s="1"/>
  <c r="AL43" i="11"/>
  <c r="AR51" i="11"/>
  <c r="Q41" i="6"/>
  <c r="R41" i="6" s="1"/>
  <c r="AS16" i="6"/>
  <c r="AT9" i="6"/>
  <c r="AS20" i="6"/>
  <c r="AT20" i="6" s="1"/>
  <c r="P9" i="6"/>
  <c r="AS12" i="6"/>
  <c r="AT12" i="6" s="1"/>
  <c r="Y63" i="6" l="1"/>
  <c r="P57" i="6"/>
  <c r="AS57" i="6"/>
  <c r="AT57" i="6" s="1"/>
  <c r="R45" i="6"/>
  <c r="AL48" i="6"/>
  <c r="AM48" i="6" s="1"/>
  <c r="P48" i="6" s="1"/>
  <c r="R48" i="6" s="1"/>
  <c r="AS47" i="6"/>
  <c r="AT47" i="6" s="1"/>
  <c r="Q47" i="6" s="1"/>
  <c r="R47" i="6" s="1"/>
  <c r="AS46" i="6"/>
  <c r="AT46" i="6" s="1"/>
  <c r="Q46" i="6" s="1"/>
  <c r="R46" i="6" s="1"/>
  <c r="AK63" i="6"/>
  <c r="AA66" i="6" s="1"/>
  <c r="AE63" i="6"/>
  <c r="Y67" i="6" s="1"/>
  <c r="Y68" i="6" s="1"/>
  <c r="R46" i="11"/>
  <c r="O51" i="11"/>
  <c r="O67" i="11" s="1"/>
  <c r="O78" i="11" s="1"/>
  <c r="O68" i="11" s="1"/>
  <c r="AF51" i="11"/>
  <c r="P48" i="11"/>
  <c r="R48" i="11" s="1"/>
  <c r="Q44" i="6"/>
  <c r="L112" i="6"/>
  <c r="Q42" i="6"/>
  <c r="R42" i="6" s="1"/>
  <c r="AR63" i="6"/>
  <c r="AB66" i="6" s="1"/>
  <c r="O63" i="6"/>
  <c r="O110" i="6" s="1"/>
  <c r="O114" i="6" s="1"/>
  <c r="P11" i="6"/>
  <c r="P13" i="6"/>
  <c r="AS13" i="6"/>
  <c r="AT13" i="6" s="1"/>
  <c r="P19" i="6"/>
  <c r="P17" i="6"/>
  <c r="AS19" i="6"/>
  <c r="AT19" i="6" s="1"/>
  <c r="AS17" i="6"/>
  <c r="AT17" i="6" s="1"/>
  <c r="AS11" i="6"/>
  <c r="AT11" i="6" s="1"/>
  <c r="Q12" i="6"/>
  <c r="R12" i="6" s="1"/>
  <c r="Q14" i="6"/>
  <c r="R15" i="6"/>
  <c r="Q20" i="6"/>
  <c r="AL51" i="11"/>
  <c r="R50" i="11"/>
  <c r="AS51" i="11"/>
  <c r="AF63" i="6"/>
  <c r="AT51" i="11"/>
  <c r="N51" i="11"/>
  <c r="N67" i="11" s="1"/>
  <c r="N78" i="11" s="1"/>
  <c r="N68" i="11" s="1"/>
  <c r="Q51" i="11"/>
  <c r="Q67" i="11" s="1"/>
  <c r="Q78" i="11" s="1"/>
  <c r="Q68" i="11" s="1"/>
  <c r="R9" i="11"/>
  <c r="AM43" i="11"/>
  <c r="AT16" i="6"/>
  <c r="L74" i="11"/>
  <c r="N117" i="6"/>
  <c r="N118" i="6" s="1"/>
  <c r="Q9" i="6"/>
  <c r="Q57" i="6" l="1"/>
  <c r="R57" i="6" s="1"/>
  <c r="AL63" i="6"/>
  <c r="AA67" i="6" s="1"/>
  <c r="AA68" i="6" s="1"/>
  <c r="R44" i="6"/>
  <c r="O111" i="6"/>
  <c r="O70" i="11"/>
  <c r="O71" i="11" s="1"/>
  <c r="R14" i="6"/>
  <c r="O117" i="6"/>
  <c r="O118" i="6" s="1"/>
  <c r="AM63" i="6"/>
  <c r="Q17" i="6"/>
  <c r="R17" i="6" s="1"/>
  <c r="R20" i="6"/>
  <c r="Q13" i="6"/>
  <c r="R13" i="6" s="1"/>
  <c r="Q11" i="6"/>
  <c r="R11" i="6" s="1"/>
  <c r="Q19" i="6"/>
  <c r="R19" i="6" s="1"/>
  <c r="P63" i="6"/>
  <c r="P110" i="6" s="1"/>
  <c r="P114" i="6" s="1"/>
  <c r="AS63" i="6"/>
  <c r="AB67" i="6" s="1"/>
  <c r="AB68" i="6" s="1"/>
  <c r="Q16" i="6"/>
  <c r="P43" i="11"/>
  <c r="AM51" i="11"/>
  <c r="R9" i="6"/>
  <c r="N70" i="11"/>
  <c r="N111" i="6"/>
  <c r="L75" i="11"/>
  <c r="AC68" i="6" l="1"/>
  <c r="O112" i="6"/>
  <c r="O72" i="11"/>
  <c r="O74" i="11" s="1"/>
  <c r="O75" i="11" s="1"/>
  <c r="P70" i="11"/>
  <c r="P71" i="11" s="1"/>
  <c r="Q63" i="6"/>
  <c r="Q110" i="6" s="1"/>
  <c r="Q114" i="6" s="1"/>
  <c r="P117" i="6"/>
  <c r="P118" i="6" s="1"/>
  <c r="P111" i="6"/>
  <c r="P72" i="11" s="1"/>
  <c r="AT63" i="6"/>
  <c r="R16" i="6"/>
  <c r="P51" i="11"/>
  <c r="P67" i="11" s="1"/>
  <c r="P78" i="11" s="1"/>
  <c r="P68" i="11" s="1"/>
  <c r="R43" i="11"/>
  <c r="R51" i="11" s="1"/>
  <c r="R67" i="11" s="1"/>
  <c r="R78" i="11" s="1"/>
  <c r="R68" i="11" s="1"/>
  <c r="N72" i="11"/>
  <c r="N112" i="6"/>
  <c r="N71" i="11"/>
  <c r="T110" i="6" l="1"/>
  <c r="Q117" i="6"/>
  <c r="T117" i="6" s="1"/>
  <c r="P112" i="6"/>
  <c r="R63" i="6"/>
  <c r="R110" i="6" s="1"/>
  <c r="R114" i="6" s="1"/>
  <c r="P74" i="11"/>
  <c r="P75" i="11" s="1"/>
  <c r="Q111" i="6"/>
  <c r="Q70" i="11"/>
  <c r="N74" i="11"/>
  <c r="R111" i="6" l="1"/>
  <c r="R112" i="6" s="1"/>
  <c r="Q118" i="6"/>
  <c r="T118" i="6" s="1"/>
  <c r="R117" i="6"/>
  <c r="R118" i="6" s="1"/>
  <c r="N75" i="11"/>
  <c r="Q71" i="11"/>
  <c r="R70" i="11"/>
  <c r="Q72" i="11"/>
  <c r="R72" i="11" s="1"/>
  <c r="Q112" i="6"/>
  <c r="T112" i="6" s="1"/>
  <c r="Q74" i="11" l="1"/>
  <c r="R71" i="11"/>
  <c r="Q75" i="11" l="1"/>
  <c r="R75" i="11" s="1"/>
  <c r="R74" i="11"/>
</calcChain>
</file>

<file path=xl/sharedStrings.xml><?xml version="1.0" encoding="utf-8"?>
<sst xmlns="http://schemas.openxmlformats.org/spreadsheetml/2006/main" count="539" uniqueCount="142">
  <si>
    <t>Months on Project</t>
  </si>
  <si>
    <t>Salary Requested</t>
  </si>
  <si>
    <t>Fringe Benefits</t>
  </si>
  <si>
    <t>Total Requested</t>
  </si>
  <si>
    <t>Post Doc</t>
  </si>
  <si>
    <t>Total Personnel</t>
  </si>
  <si>
    <t>Equipment</t>
  </si>
  <si>
    <t>Travel</t>
  </si>
  <si>
    <t>Supplies</t>
  </si>
  <si>
    <t>Publication Charges</t>
  </si>
  <si>
    <t>Other direct costs</t>
  </si>
  <si>
    <t>Tuition</t>
  </si>
  <si>
    <t>Total Direct Costs</t>
  </si>
  <si>
    <t>Total Costs</t>
  </si>
  <si>
    <t>Faculty Fringe</t>
  </si>
  <si>
    <t>Staff Fringe</t>
  </si>
  <si>
    <t>Yearly Health Insurance Increase</t>
  </si>
  <si>
    <t>Federally Negotiated Indirect Rates</t>
  </si>
  <si>
    <t>Year 2 Salary Calculations</t>
  </si>
  <si>
    <t>Year 2</t>
  </si>
  <si>
    <t>Fringe</t>
  </si>
  <si>
    <t>Total</t>
  </si>
  <si>
    <t>Year 3 Salary Calculations</t>
  </si>
  <si>
    <t>Year 3</t>
  </si>
  <si>
    <t>All Years</t>
  </si>
  <si>
    <t>Year 4 Salary Calculations</t>
  </si>
  <si>
    <t>Year 4</t>
  </si>
  <si>
    <t>Year 5 Salary Calculations</t>
  </si>
  <si>
    <t>Year 5</t>
  </si>
  <si>
    <t>Yearly Salary Increase</t>
  </si>
  <si>
    <t>Subaward (Up to $25,000 for each subaward, F&amp;A included on this line)</t>
  </si>
  <si>
    <t>Subaward (Over $25,000 for each subaward, exempt from F&amp;A)</t>
  </si>
  <si>
    <t>2020-21 Tuition</t>
  </si>
  <si>
    <t>Participant Support Costs (Stipends)</t>
  </si>
  <si>
    <t>Participant Support Costs (Travel)</t>
  </si>
  <si>
    <t>Participant Support Costs (Subsistence)</t>
  </si>
  <si>
    <t>Participant Support Costs (Other)</t>
  </si>
  <si>
    <t>2021-22 Tuition</t>
  </si>
  <si>
    <t>2022-23 Tuition</t>
  </si>
  <si>
    <t xml:space="preserve">Retirement </t>
  </si>
  <si>
    <t>Social Security</t>
  </si>
  <si>
    <t>Other</t>
  </si>
  <si>
    <t>Co-I:  (Summer Salary)</t>
  </si>
  <si>
    <t>Modified Total Direct Costs</t>
  </si>
  <si>
    <t>Percent Effort</t>
  </si>
  <si>
    <t>Employee Only</t>
  </si>
  <si>
    <t>Employee &amp; Children</t>
  </si>
  <si>
    <t>Employee &amp; Spouse</t>
  </si>
  <si>
    <t>Employee &amp; Family</t>
  </si>
  <si>
    <t>Student</t>
  </si>
  <si>
    <t>Insurance Cost (Yr)</t>
  </si>
  <si>
    <t>None</t>
  </si>
  <si>
    <t>2023-24 Tuition</t>
  </si>
  <si>
    <t>2024-25 Tuition</t>
  </si>
  <si>
    <t>2025-26 Tuition</t>
  </si>
  <si>
    <t>2026-27 Tuition</t>
  </si>
  <si>
    <t>F&amp;A Rate</t>
  </si>
  <si>
    <t>Hourly Students</t>
  </si>
  <si>
    <t>Research</t>
  </si>
  <si>
    <t>Instruction</t>
  </si>
  <si>
    <t>Defense Contracts</t>
  </si>
  <si>
    <t>Off Campus</t>
  </si>
  <si>
    <t>Faculty Contracts</t>
  </si>
  <si>
    <t>Contract Type (9 Month, etc.)</t>
  </si>
  <si>
    <t>Co-I:  (Academic/Calendar Salary)</t>
  </si>
  <si>
    <t>Health Insurance</t>
  </si>
  <si>
    <t>Year 1</t>
  </si>
  <si>
    <r>
      <t xml:space="preserve">Graduate Research Assistant </t>
    </r>
    <r>
      <rPr>
        <i/>
        <sz val="10"/>
        <rFont val="Arial"/>
        <family val="2"/>
      </rPr>
      <t>(manually add tuition)</t>
    </r>
  </si>
  <si>
    <t>First Year Fringes</t>
  </si>
  <si>
    <t>Second Year and Beyond Fringes</t>
  </si>
  <si>
    <t xml:space="preserve">PI:  (Summer Salary) </t>
  </si>
  <si>
    <t xml:space="preserve">PI:  (Academic/Calendar Salary) </t>
  </si>
  <si>
    <t>Graduate Student, Undregraduate Student Fringe</t>
  </si>
  <si>
    <t>Life Insurance</t>
  </si>
  <si>
    <t>ADD</t>
  </si>
  <si>
    <t>n/a</t>
  </si>
  <si>
    <t>Employee Combined Credit</t>
  </si>
  <si>
    <t>For Reference Only.  Overwrite cell D71 to change F&amp;A rate.</t>
  </si>
  <si>
    <t>Indirect Costs</t>
  </si>
  <si>
    <t>Last Name, First Name</t>
  </si>
  <si>
    <t>Escalated Salary</t>
  </si>
  <si>
    <t>Current Salary</t>
  </si>
  <si>
    <t>Salary Escalation for Year 1</t>
  </si>
  <si>
    <t>Personnel Type</t>
  </si>
  <si>
    <t>Use the drop down menu to select health insurance</t>
  </si>
  <si>
    <t>Input Salary</t>
  </si>
  <si>
    <t>Adjust contract type, if necessary</t>
  </si>
  <si>
    <t>Input effort based on months</t>
  </si>
  <si>
    <t>Instructions:  Only change the blue cells.  Instructions for the column can be found at the top of the column in red font.</t>
  </si>
  <si>
    <t>Sponsoring Agency</t>
  </si>
  <si>
    <t>NIFA  Restriction</t>
  </si>
  <si>
    <t>Double-Check</t>
  </si>
  <si>
    <t xml:space="preserve">     1. Domestic</t>
  </si>
  <si>
    <t xml:space="preserve">     2. Foreign</t>
  </si>
  <si>
    <t>Participant Support Costs</t>
  </si>
  <si>
    <t xml:space="preserve">     1. Tuition/Fees/Health Insurance</t>
  </si>
  <si>
    <t xml:space="preserve">     2. Stipends</t>
  </si>
  <si>
    <t xml:space="preserve">     3. Travel</t>
  </si>
  <si>
    <t xml:space="preserve">     4. Subsistence</t>
  </si>
  <si>
    <t xml:space="preserve">     5. Other</t>
  </si>
  <si>
    <t>Other Direct Costs</t>
  </si>
  <si>
    <t xml:space="preserve">     1. Supplies</t>
  </si>
  <si>
    <t xml:space="preserve">     2. Publication Charges</t>
  </si>
  <si>
    <t xml:space="preserve">     3. Consultant</t>
  </si>
  <si>
    <t xml:space="preserve">     4. ADP/Computer Services</t>
  </si>
  <si>
    <t xml:space="preserve">     6. User Fees (Equipment/Facility)</t>
  </si>
  <si>
    <t xml:space="preserve">     7. Alterations and Renovations</t>
  </si>
  <si>
    <t xml:space="preserve">     8. Other direct costs: Tuition</t>
  </si>
  <si>
    <t xml:space="preserve">     9. Other direct costs</t>
  </si>
  <si>
    <t xml:space="preserve">   10. Other direct costs</t>
  </si>
  <si>
    <t>(no exemptions)</t>
  </si>
  <si>
    <t>(Row 52 minus Equipment, Participant Support Costs, Subawards over $25k and Tuition)</t>
  </si>
  <si>
    <t>Staff/Technician</t>
  </si>
  <si>
    <t xml:space="preserve">Graduate Research Assistant </t>
  </si>
  <si>
    <t>Principal Investigator</t>
  </si>
  <si>
    <t>F&amp;A on Cost Share</t>
  </si>
  <si>
    <t>Total Direct Costs (Cost Share)</t>
  </si>
  <si>
    <t>Sponsor MTDC</t>
  </si>
  <si>
    <t>Modified Total Direct Costs (Cost Share)</t>
  </si>
  <si>
    <t>Sponsor F&amp;A (NICRA)</t>
  </si>
  <si>
    <t>Minus F&amp;A charged directly to project</t>
  </si>
  <si>
    <t>Total F&amp;A</t>
  </si>
  <si>
    <t>Sponsor Agency</t>
  </si>
  <si>
    <t xml:space="preserve">   11. Other direct costs</t>
  </si>
  <si>
    <t xml:space="preserve">   12. Other direct costs</t>
  </si>
  <si>
    <t xml:space="preserve">   13. Other direct costs</t>
  </si>
  <si>
    <t xml:space="preserve">   14. Other direct costs</t>
  </si>
  <si>
    <t xml:space="preserve">   15. Other direct costs</t>
  </si>
  <si>
    <t>Total Cost Share</t>
  </si>
  <si>
    <t>Due Date:</t>
  </si>
  <si>
    <t>Hourly Workers</t>
  </si>
  <si>
    <t>SPONSOR BUDGET</t>
  </si>
  <si>
    <t>COST SHARE BUDGET</t>
  </si>
  <si>
    <t xml:space="preserve">Updated </t>
  </si>
  <si>
    <t>$614/month</t>
  </si>
  <si>
    <t>$823/month</t>
  </si>
  <si>
    <t>$1,015/month</t>
  </si>
  <si>
    <t>$1,203/month</t>
  </si>
  <si>
    <t>$718.50/month</t>
  </si>
  <si>
    <t>2027-28 Tuition</t>
  </si>
  <si>
    <t>Personnel</t>
  </si>
  <si>
    <t>2028-29 Tuition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</si>
</sst>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0.000%"/>
    <numFmt numFmtId="167" formatCode="0.00000%"/>
    <numFmt numFmtId="168" formatCode="_(&quot;$&quot;* #,##0_);_(&quot;$&quot;* \(#,##0\);_(&quot;$&quot;* &quot;-&quot;??_);_(@_)"/>
    <numFmt numFmtId="169" formatCode="m/d/yy;@"/>
  </numFmts>
  <fonts count="5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sz val="10"/>
      <color indexed="5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sz val="10"/>
      <color rgb="FF008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indexed="17"/>
      <name val="Arial"/>
      <family val="2"/>
    </font>
    <font>
      <b/>
      <sz val="10"/>
      <color rgb="FF00800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10"/>
      <color theme="9" tint="-0.499984740745262"/>
      <name val="Arial"/>
      <family val="2"/>
    </font>
    <font>
      <b/>
      <sz val="10"/>
      <color rgb="FFC00000"/>
      <name val="Arial"/>
      <family val="2"/>
    </font>
    <font>
      <sz val="10"/>
      <color theme="9" tint="-0.249977111117893"/>
      <name val="Arial"/>
      <family val="2"/>
    </font>
    <font>
      <b/>
      <i/>
      <sz val="10"/>
      <name val="Arial"/>
      <family val="2"/>
    </font>
    <font>
      <i/>
      <sz val="10"/>
      <color theme="7" tint="-0.249977111117893"/>
      <name val="Arial"/>
      <family val="2"/>
    </font>
    <font>
      <i/>
      <sz val="10"/>
      <color theme="9" tint="-0.249977111117893"/>
      <name val="Arial"/>
      <family val="2"/>
    </font>
    <font>
      <b/>
      <i/>
      <sz val="10"/>
      <color theme="7" tint="-0.249977111117893"/>
      <name val="Arial"/>
      <family val="2"/>
    </font>
    <font>
      <b/>
      <i/>
      <sz val="10"/>
      <color theme="9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b/>
      <i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i/>
      <sz val="12"/>
      <color rgb="FFFF0000"/>
      <name val="Arial"/>
      <family val="2"/>
    </font>
    <font>
      <b/>
      <sz val="14"/>
      <name val="Arial"/>
      <family val="2"/>
    </font>
    <font>
      <sz val="10"/>
      <color theme="7" tint="-0.249977111117893"/>
      <name val="Arial"/>
      <family val="2"/>
    </font>
    <font>
      <sz val="10"/>
      <color theme="1" tint="0.49998474074526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Up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7" borderId="1" applyNumberFormat="0" applyAlignment="0" applyProtection="0"/>
    <xf numFmtId="0" fontId="19" fillId="20" borderId="2" applyNumberFormat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1" borderId="0" applyNumberFormat="0" applyBorder="0" applyAlignment="0" applyProtection="0"/>
    <xf numFmtId="0" fontId="2" fillId="22" borderId="7" applyNumberFormat="0" applyFont="0" applyAlignment="0" applyProtection="0"/>
    <xf numFmtId="0" fontId="16" fillId="7" borderId="8" applyNumberFormat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314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10" xfId="0" applyNumberFormat="1" applyBorder="1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10" xfId="0" applyNumberFormat="1" applyBorder="1" applyAlignment="1">
      <alignment horizontal="right"/>
    </xf>
    <xf numFmtId="164" fontId="3" fillId="0" borderId="0" xfId="0" applyNumberFormat="1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 wrapText="1"/>
    </xf>
    <xf numFmtId="164" fontId="2" fillId="0" borderId="0" xfId="0" applyNumberFormat="1" applyFont="1"/>
    <xf numFmtId="164" fontId="3" fillId="0" borderId="1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164" fontId="4" fillId="0" borderId="10" xfId="0" applyNumberFormat="1" applyFont="1" applyBorder="1"/>
    <xf numFmtId="164" fontId="6" fillId="0" borderId="0" xfId="0" applyNumberFormat="1" applyFont="1" applyAlignment="1">
      <alignment horizontal="right" vertical="center"/>
    </xf>
    <xf numFmtId="164" fontId="6" fillId="0" borderId="10" xfId="0" applyNumberFormat="1" applyFont="1" applyBorder="1"/>
    <xf numFmtId="164" fontId="7" fillId="0" borderId="0" xfId="0" applyNumberFormat="1" applyFont="1" applyAlignment="1">
      <alignment horizontal="right" vertical="center"/>
    </xf>
    <xf numFmtId="164" fontId="7" fillId="0" borderId="10" xfId="0" applyNumberFormat="1" applyFont="1" applyBorder="1"/>
    <xf numFmtId="0" fontId="5" fillId="0" borderId="0" xfId="0" applyFont="1"/>
    <xf numFmtId="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24" fillId="0" borderId="0" xfId="0" applyNumberFormat="1" applyFont="1"/>
    <xf numFmtId="10" fontId="24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164" fontId="24" fillId="0" borderId="0" xfId="28" applyNumberFormat="1" applyFont="1"/>
    <xf numFmtId="0" fontId="24" fillId="0" borderId="0" xfId="0" applyFont="1"/>
    <xf numFmtId="9" fontId="24" fillId="0" borderId="0" xfId="0" applyNumberFormat="1" applyFont="1"/>
    <xf numFmtId="10" fontId="24" fillId="0" borderId="0" xfId="0" applyNumberFormat="1" applyFont="1"/>
    <xf numFmtId="0" fontId="26" fillId="0" borderId="0" xfId="0" applyFont="1"/>
    <xf numFmtId="165" fontId="24" fillId="0" borderId="0" xfId="0" applyNumberFormat="1" applyFont="1"/>
    <xf numFmtId="0" fontId="27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8" fillId="0" borderId="0" xfId="0" applyFont="1"/>
    <xf numFmtId="9" fontId="6" fillId="0" borderId="0" xfId="0" applyNumberFormat="1" applyFont="1"/>
    <xf numFmtId="10" fontId="6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64" fontId="25" fillId="0" borderId="0" xfId="0" applyNumberFormat="1" applyFont="1"/>
    <xf numFmtId="0" fontId="5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9" fontId="29" fillId="0" borderId="0" xfId="0" applyNumberFormat="1" applyFont="1"/>
    <xf numFmtId="0" fontId="29" fillId="0" borderId="0" xfId="0" applyFont="1"/>
    <xf numFmtId="10" fontId="29" fillId="0" borderId="0" xfId="0" applyNumberFormat="1" applyFont="1"/>
    <xf numFmtId="164" fontId="29" fillId="0" borderId="0" xfId="0" applyNumberFormat="1" applyFont="1"/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10" fontId="0" fillId="0" borderId="0" xfId="43" applyNumberFormat="1" applyFont="1"/>
    <xf numFmtId="0" fontId="31" fillId="0" borderId="0" xfId="0" applyFont="1"/>
    <xf numFmtId="0" fontId="0" fillId="0" borderId="0" xfId="0" applyAlignment="1">
      <alignment horizontal="left"/>
    </xf>
    <xf numFmtId="0" fontId="30" fillId="0" borderId="13" xfId="0" applyFont="1" applyBorder="1"/>
    <xf numFmtId="0" fontId="2" fillId="0" borderId="13" xfId="0" applyFont="1" applyBorder="1" applyAlignment="1">
      <alignment horizontal="right"/>
    </xf>
    <xf numFmtId="10" fontId="6" fillId="0" borderId="14" xfId="0" applyNumberFormat="1" applyFont="1" applyBorder="1"/>
    <xf numFmtId="0" fontId="0" fillId="0" borderId="15" xfId="0" applyBorder="1"/>
    <xf numFmtId="10" fontId="29" fillId="0" borderId="16" xfId="43" applyNumberFormat="1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2" fillId="0" borderId="18" xfId="0" applyFont="1" applyBorder="1" applyAlignment="1">
      <alignment horizontal="right"/>
    </xf>
    <xf numFmtId="10" fontId="29" fillId="0" borderId="19" xfId="43" applyNumberFormat="1" applyFont="1" applyBorder="1" applyAlignment="1">
      <alignment horizontal="right"/>
    </xf>
    <xf numFmtId="0" fontId="29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23" borderId="21" xfId="0" applyFont="1" applyFill="1" applyBorder="1"/>
    <xf numFmtId="0" fontId="5" fillId="23" borderId="21" xfId="0" applyFont="1" applyFill="1" applyBorder="1" applyAlignment="1">
      <alignment horizontal="center"/>
    </xf>
    <xf numFmtId="0" fontId="5" fillId="23" borderId="22" xfId="0" applyFont="1" applyFill="1" applyBorder="1"/>
    <xf numFmtId="0" fontId="5" fillId="0" borderId="20" xfId="0" applyFont="1" applyBorder="1" applyAlignment="1">
      <alignment horizontal="left" vertical="center"/>
    </xf>
    <xf numFmtId="10" fontId="0" fillId="0" borderId="0" xfId="43" applyNumberFormat="1" applyFont="1" applyFill="1"/>
    <xf numFmtId="166" fontId="24" fillId="0" borderId="0" xfId="0" applyNumberFormat="1" applyFont="1" applyAlignment="1">
      <alignment horizontal="right" vertical="center"/>
    </xf>
    <xf numFmtId="167" fontId="0" fillId="0" borderId="0" xfId="0" applyNumberFormat="1"/>
    <xf numFmtId="9" fontId="29" fillId="0" borderId="0" xfId="0" applyNumberFormat="1" applyFont="1" applyAlignment="1">
      <alignment horizontal="right" vertical="center" wrapText="1"/>
    </xf>
    <xf numFmtId="0" fontId="2" fillId="0" borderId="23" xfId="0" applyFont="1" applyBorder="1"/>
    <xf numFmtId="10" fontId="0" fillId="0" borderId="23" xfId="43" applyNumberFormat="1" applyFont="1" applyBorder="1"/>
    <xf numFmtId="164" fontId="0" fillId="0" borderId="23" xfId="0" applyNumberFormat="1" applyBorder="1"/>
    <xf numFmtId="0" fontId="0" fillId="0" borderId="23" xfId="0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right" vertical="center"/>
    </xf>
    <xf numFmtId="164" fontId="4" fillId="0" borderId="23" xfId="0" applyNumberFormat="1" applyFont="1" applyBorder="1" applyAlignment="1">
      <alignment horizontal="right" vertical="center"/>
    </xf>
    <xf numFmtId="164" fontId="6" fillId="0" borderId="23" xfId="0" applyNumberFormat="1" applyFont="1" applyBorder="1" applyAlignment="1">
      <alignment horizontal="right" vertical="center"/>
    </xf>
    <xf numFmtId="164" fontId="7" fillId="0" borderId="23" xfId="0" applyNumberFormat="1" applyFont="1" applyBorder="1" applyAlignment="1">
      <alignment horizontal="right" vertical="center"/>
    </xf>
    <xf numFmtId="9" fontId="29" fillId="0" borderId="0" xfId="0" applyNumberFormat="1" applyFont="1" applyAlignment="1">
      <alignment horizontal="right"/>
    </xf>
    <xf numFmtId="166" fontId="29" fillId="0" borderId="0" xfId="0" applyNumberFormat="1" applyFont="1" applyAlignment="1">
      <alignment horizontal="right"/>
    </xf>
    <xf numFmtId="10" fontId="29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30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164" fontId="6" fillId="0" borderId="0" xfId="0" applyNumberFormat="1" applyFont="1"/>
    <xf numFmtId="164" fontId="6" fillId="0" borderId="23" xfId="0" applyNumberFormat="1" applyFont="1" applyBorder="1"/>
    <xf numFmtId="0" fontId="36" fillId="0" borderId="2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wrapText="1"/>
    </xf>
    <xf numFmtId="9" fontId="5" fillId="0" borderId="27" xfId="0" applyNumberFormat="1" applyFont="1" applyBorder="1"/>
    <xf numFmtId="0" fontId="5" fillId="0" borderId="28" xfId="0" applyFont="1" applyBorder="1" applyAlignment="1">
      <alignment horizontal="left" wrapText="1"/>
    </xf>
    <xf numFmtId="164" fontId="6" fillId="0" borderId="26" xfId="0" applyNumberFormat="1" applyFont="1" applyBorder="1"/>
    <xf numFmtId="164" fontId="0" fillId="0" borderId="26" xfId="0" applyNumberFormat="1" applyBorder="1" applyAlignment="1">
      <alignment horizontal="right"/>
    </xf>
    <xf numFmtId="0" fontId="5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0" fillId="0" borderId="23" xfId="0" applyBorder="1" applyAlignment="1">
      <alignment horizontal="right"/>
    </xf>
    <xf numFmtId="0" fontId="0" fillId="0" borderId="23" xfId="0" applyBorder="1"/>
    <xf numFmtId="9" fontId="0" fillId="0" borderId="23" xfId="0" applyNumberFormat="1" applyBorder="1"/>
    <xf numFmtId="9" fontId="2" fillId="0" borderId="23" xfId="0" applyNumberFormat="1" applyFont="1" applyBorder="1"/>
    <xf numFmtId="164" fontId="2" fillId="0" borderId="23" xfId="0" applyNumberFormat="1" applyFont="1" applyBorder="1"/>
    <xf numFmtId="0" fontId="0" fillId="0" borderId="18" xfId="0" applyBorder="1" applyAlignment="1">
      <alignment horizontal="right"/>
    </xf>
    <xf numFmtId="9" fontId="0" fillId="0" borderId="18" xfId="0" applyNumberFormat="1" applyBorder="1"/>
    <xf numFmtId="164" fontId="0" fillId="0" borderId="18" xfId="0" applyNumberFormat="1" applyBorder="1"/>
    <xf numFmtId="164" fontId="0" fillId="0" borderId="18" xfId="0" applyNumberFormat="1" applyBorder="1" applyAlignment="1">
      <alignment horizontal="right" vertical="center"/>
    </xf>
    <xf numFmtId="164" fontId="2" fillId="0" borderId="18" xfId="0" applyNumberFormat="1" applyFont="1" applyBorder="1"/>
    <xf numFmtId="164" fontId="30" fillId="0" borderId="0" xfId="0" applyNumberFormat="1" applyFont="1"/>
    <xf numFmtId="10" fontId="32" fillId="24" borderId="11" xfId="0" applyNumberFormat="1" applyFont="1" applyFill="1" applyBorder="1"/>
    <xf numFmtId="0" fontId="5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7" fillId="0" borderId="0" xfId="0" applyFont="1"/>
    <xf numFmtId="9" fontId="35" fillId="0" borderId="0" xfId="0" applyNumberFormat="1" applyFont="1"/>
    <xf numFmtId="164" fontId="35" fillId="0" borderId="0" xfId="0" applyNumberFormat="1" applyFont="1"/>
    <xf numFmtId="0" fontId="35" fillId="0" borderId="0" xfId="0" applyFont="1"/>
    <xf numFmtId="164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35" fillId="0" borderId="18" xfId="0" applyFont="1" applyBorder="1" applyAlignment="1">
      <alignment horizontal="right"/>
    </xf>
    <xf numFmtId="0" fontId="35" fillId="0" borderId="18" xfId="0" applyFont="1" applyBorder="1"/>
    <xf numFmtId="9" fontId="35" fillId="0" borderId="18" xfId="0" applyNumberFormat="1" applyFont="1" applyBorder="1"/>
    <xf numFmtId="164" fontId="35" fillId="0" borderId="18" xfId="0" applyNumberFormat="1" applyFont="1" applyBorder="1"/>
    <xf numFmtId="165" fontId="33" fillId="0" borderId="18" xfId="0" applyNumberFormat="1" applyFont="1" applyBorder="1"/>
    <xf numFmtId="0" fontId="0" fillId="25" borderId="18" xfId="0" applyFill="1" applyBorder="1" applyAlignment="1">
      <alignment horizontal="right"/>
    </xf>
    <xf numFmtId="0" fontId="2" fillId="25" borderId="18" xfId="0" applyFont="1" applyFill="1" applyBorder="1" applyAlignment="1">
      <alignment horizontal="right"/>
    </xf>
    <xf numFmtId="0" fontId="0" fillId="25" borderId="18" xfId="0" applyFill="1" applyBorder="1"/>
    <xf numFmtId="166" fontId="33" fillId="25" borderId="18" xfId="0" applyNumberFormat="1" applyFont="1" applyFill="1" applyBorder="1"/>
    <xf numFmtId="164" fontId="0" fillId="25" borderId="18" xfId="0" applyNumberFormat="1" applyFill="1" applyBorder="1"/>
    <xf numFmtId="164" fontId="5" fillId="25" borderId="18" xfId="0" applyNumberFormat="1" applyFont="1" applyFill="1" applyBorder="1"/>
    <xf numFmtId="0" fontId="5" fillId="25" borderId="18" xfId="0" applyFont="1" applyFill="1" applyBorder="1"/>
    <xf numFmtId="164" fontId="5" fillId="25" borderId="18" xfId="0" applyNumberFormat="1" applyFont="1" applyFill="1" applyBorder="1" applyAlignment="1">
      <alignment horizontal="right"/>
    </xf>
    <xf numFmtId="0" fontId="0" fillId="25" borderId="0" xfId="0" applyFill="1" applyAlignment="1">
      <alignment horizontal="right"/>
    </xf>
    <xf numFmtId="0" fontId="2" fillId="25" borderId="0" xfId="0" applyFont="1" applyFill="1" applyAlignment="1">
      <alignment horizontal="right"/>
    </xf>
    <xf numFmtId="0" fontId="0" fillId="25" borderId="0" xfId="0" applyFill="1"/>
    <xf numFmtId="9" fontId="0" fillId="25" borderId="0" xfId="0" applyNumberFormat="1" applyFill="1"/>
    <xf numFmtId="164" fontId="0" fillId="25" borderId="0" xfId="0" applyNumberFormat="1" applyFill="1"/>
    <xf numFmtId="164" fontId="5" fillId="25" borderId="0" xfId="0" applyNumberFormat="1" applyFont="1" applyFill="1"/>
    <xf numFmtId="0" fontId="5" fillId="25" borderId="0" xfId="0" applyFont="1" applyFill="1"/>
    <xf numFmtId="164" fontId="5" fillId="25" borderId="0" xfId="0" applyNumberFormat="1" applyFont="1" applyFill="1" applyAlignment="1">
      <alignment horizontal="right"/>
    </xf>
    <xf numFmtId="164" fontId="38" fillId="25" borderId="0" xfId="0" applyNumberFormat="1" applyFont="1" applyFill="1" applyAlignment="1">
      <alignment horizontal="right"/>
    </xf>
    <xf numFmtId="9" fontId="2" fillId="0" borderId="0" xfId="0" applyNumberFormat="1" applyFont="1"/>
    <xf numFmtId="0" fontId="39" fillId="0" borderId="0" xfId="0" applyFont="1"/>
    <xf numFmtId="164" fontId="39" fillId="0" borderId="0" xfId="0" applyNumberFormat="1" applyFont="1"/>
    <xf numFmtId="9" fontId="39" fillId="0" borderId="0" xfId="0" applyNumberFormat="1" applyFont="1"/>
    <xf numFmtId="164" fontId="0" fillId="0" borderId="30" xfId="0" applyNumberFormat="1" applyBorder="1"/>
    <xf numFmtId="0" fontId="0" fillId="0" borderId="30" xfId="0" applyBorder="1"/>
    <xf numFmtId="0" fontId="39" fillId="0" borderId="30" xfId="0" applyFont="1" applyBorder="1"/>
    <xf numFmtId="164" fontId="0" fillId="0" borderId="31" xfId="0" applyNumberFormat="1" applyBorder="1"/>
    <xf numFmtId="0" fontId="35" fillId="26" borderId="29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0" fillId="0" borderId="0" xfId="0" applyFont="1"/>
    <xf numFmtId="0" fontId="41" fillId="0" borderId="0" xfId="0" applyFont="1"/>
    <xf numFmtId="9" fontId="41" fillId="0" borderId="0" xfId="0" applyNumberFormat="1" applyFont="1"/>
    <xf numFmtId="164" fontId="41" fillId="0" borderId="0" xfId="0" applyNumberFormat="1" applyFont="1"/>
    <xf numFmtId="164" fontId="37" fillId="0" borderId="0" xfId="0" applyNumberFormat="1" applyFont="1"/>
    <xf numFmtId="0" fontId="4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43" fillId="0" borderId="0" xfId="0" applyFont="1"/>
    <xf numFmtId="9" fontId="43" fillId="0" borderId="0" xfId="0" applyNumberFormat="1" applyFont="1"/>
    <xf numFmtId="164" fontId="43" fillId="0" borderId="0" xfId="0" applyNumberFormat="1" applyFont="1"/>
    <xf numFmtId="0" fontId="40" fillId="0" borderId="0" xfId="0" applyFont="1" applyAlignment="1">
      <alignment horizontal="left"/>
    </xf>
    <xf numFmtId="164" fontId="40" fillId="0" borderId="0" xfId="0" applyNumberFormat="1" applyFont="1"/>
    <xf numFmtId="0" fontId="44" fillId="0" borderId="0" xfId="0" applyFont="1" applyAlignment="1">
      <alignment horizontal="left" wrapText="1"/>
    </xf>
    <xf numFmtId="10" fontId="32" fillId="0" borderId="11" xfId="0" applyNumberFormat="1" applyFont="1" applyBorder="1"/>
    <xf numFmtId="0" fontId="45" fillId="0" borderId="0" xfId="0" applyFont="1" applyAlignment="1">
      <alignment horizontal="right"/>
    </xf>
    <xf numFmtId="164" fontId="45" fillId="0" borderId="0" xfId="0" applyNumberFormat="1" applyFont="1"/>
    <xf numFmtId="14" fontId="0" fillId="0" borderId="0" xfId="0" applyNumberFormat="1"/>
    <xf numFmtId="0" fontId="39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0" applyFont="1"/>
    <xf numFmtId="165" fontId="46" fillId="0" borderId="0" xfId="0" applyNumberFormat="1" applyFont="1"/>
    <xf numFmtId="164" fontId="46" fillId="0" borderId="0" xfId="0" applyNumberFormat="1" applyFont="1"/>
    <xf numFmtId="0" fontId="47" fillId="0" borderId="0" xfId="0" applyFont="1" applyAlignment="1">
      <alignment horizontal="right"/>
    </xf>
    <xf numFmtId="0" fontId="47" fillId="0" borderId="0" xfId="0" applyFont="1"/>
    <xf numFmtId="164" fontId="47" fillId="0" borderId="0" xfId="0" applyNumberFormat="1" applyFont="1"/>
    <xf numFmtId="165" fontId="47" fillId="0" borderId="0" xfId="0" applyNumberFormat="1" applyFont="1"/>
    <xf numFmtId="165" fontId="33" fillId="0" borderId="11" xfId="0" applyNumberFormat="1" applyFont="1" applyBorder="1"/>
    <xf numFmtId="164" fontId="5" fillId="0" borderId="32" xfId="0" applyNumberFormat="1" applyFont="1" applyBorder="1"/>
    <xf numFmtId="164" fontId="30" fillId="27" borderId="32" xfId="0" applyNumberFormat="1" applyFont="1" applyFill="1" applyBorder="1"/>
    <xf numFmtId="0" fontId="35" fillId="26" borderId="30" xfId="0" applyFont="1" applyFill="1" applyBorder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8" xfId="0" applyFont="1" applyBorder="1" applyProtection="1">
      <protection locked="0"/>
    </xf>
    <xf numFmtId="0" fontId="2" fillId="28" borderId="0" xfId="0" applyFont="1" applyFill="1" applyAlignment="1" applyProtection="1">
      <alignment horizontal="center" vertical="center"/>
      <protection locked="0"/>
    </xf>
    <xf numFmtId="0" fontId="0" fillId="28" borderId="0" xfId="0" applyFill="1" applyAlignment="1" applyProtection="1">
      <alignment horizontal="center" vertical="center"/>
      <protection locked="0"/>
    </xf>
    <xf numFmtId="0" fontId="0" fillId="28" borderId="23" xfId="0" applyFill="1" applyBorder="1" applyAlignment="1" applyProtection="1">
      <alignment horizontal="center" vertical="center"/>
      <protection locked="0"/>
    </xf>
    <xf numFmtId="168" fontId="5" fillId="28" borderId="24" xfId="28" applyNumberFormat="1" applyFont="1" applyFill="1" applyBorder="1" applyProtection="1">
      <protection locked="0"/>
    </xf>
    <xf numFmtId="0" fontId="5" fillId="28" borderId="24" xfId="0" applyFont="1" applyFill="1" applyBorder="1" applyAlignment="1" applyProtection="1">
      <alignment horizontal="center"/>
      <protection locked="0"/>
    </xf>
    <xf numFmtId="0" fontId="5" fillId="28" borderId="24" xfId="0" applyFont="1" applyFill="1" applyBorder="1" applyProtection="1">
      <protection locked="0"/>
    </xf>
    <xf numFmtId="168" fontId="5" fillId="28" borderId="21" xfId="28" applyNumberFormat="1" applyFont="1" applyFill="1" applyBorder="1" applyProtection="1">
      <protection locked="0"/>
    </xf>
    <xf numFmtId="168" fontId="5" fillId="28" borderId="22" xfId="28" applyNumberFormat="1" applyFont="1" applyFill="1" applyBorder="1" applyAlignment="1" applyProtection="1">
      <alignment horizontal="left" vertical="center"/>
      <protection locked="0"/>
    </xf>
    <xf numFmtId="0" fontId="5" fillId="28" borderId="21" xfId="0" applyFont="1" applyFill="1" applyBorder="1" applyProtection="1">
      <protection locked="0"/>
    </xf>
    <xf numFmtId="4" fontId="32" fillId="28" borderId="21" xfId="0" applyNumberFormat="1" applyFont="1" applyFill="1" applyBorder="1" applyProtection="1">
      <protection locked="0"/>
    </xf>
    <xf numFmtId="4" fontId="32" fillId="28" borderId="24" xfId="0" applyNumberFormat="1" applyFont="1" applyFill="1" applyBorder="1" applyProtection="1">
      <protection locked="0"/>
    </xf>
    <xf numFmtId="4" fontId="32" fillId="28" borderId="22" xfId="0" applyNumberFormat="1" applyFont="1" applyFill="1" applyBorder="1" applyProtection="1">
      <protection locked="0"/>
    </xf>
    <xf numFmtId="164" fontId="35" fillId="28" borderId="0" xfId="0" applyNumberFormat="1" applyFont="1" applyFill="1" applyProtection="1">
      <protection locked="0"/>
    </xf>
    <xf numFmtId="164" fontId="35" fillId="28" borderId="0" xfId="0" applyNumberFormat="1" applyFont="1" applyFill="1" applyAlignment="1" applyProtection="1">
      <alignment horizontal="right"/>
      <protection locked="0"/>
    </xf>
    <xf numFmtId="164" fontId="0" fillId="28" borderId="0" xfId="0" applyNumberFormat="1" applyFill="1" applyProtection="1">
      <protection locked="0"/>
    </xf>
    <xf numFmtId="164" fontId="0" fillId="28" borderId="0" xfId="0" applyNumberFormat="1" applyFill="1" applyAlignment="1" applyProtection="1">
      <alignment horizontal="right"/>
      <protection locked="0"/>
    </xf>
    <xf numFmtId="164" fontId="37" fillId="28" borderId="0" xfId="0" applyNumberFormat="1" applyFont="1" applyFill="1" applyProtection="1">
      <protection locked="0"/>
    </xf>
    <xf numFmtId="164" fontId="37" fillId="28" borderId="0" xfId="0" applyNumberFormat="1" applyFont="1" applyFill="1" applyAlignment="1" applyProtection="1">
      <alignment horizontal="right"/>
      <protection locked="0"/>
    </xf>
    <xf numFmtId="164" fontId="2" fillId="28" borderId="0" xfId="0" applyNumberFormat="1" applyFont="1" applyFill="1" applyProtection="1">
      <protection locked="0"/>
    </xf>
    <xf numFmtId="164" fontId="41" fillId="28" borderId="0" xfId="0" applyNumberFormat="1" applyFont="1" applyFill="1" applyProtection="1">
      <protection locked="0"/>
    </xf>
    <xf numFmtId="164" fontId="2" fillId="28" borderId="18" xfId="0" applyNumberFormat="1" applyFont="1" applyFill="1" applyBorder="1" applyProtection="1">
      <protection locked="0"/>
    </xf>
    <xf numFmtId="164" fontId="0" fillId="28" borderId="0" xfId="0" applyNumberFormat="1" applyFill="1" applyAlignment="1" applyProtection="1">
      <alignment horizontal="right" vertical="center"/>
      <protection locked="0"/>
    </xf>
    <xf numFmtId="164" fontId="2" fillId="28" borderId="0" xfId="0" applyNumberFormat="1" applyFont="1" applyFill="1" applyAlignment="1" applyProtection="1">
      <alignment horizontal="right" vertical="center"/>
      <protection locked="0"/>
    </xf>
    <xf numFmtId="164" fontId="41" fillId="28" borderId="0" xfId="0" applyNumberFormat="1" applyFont="1" applyFill="1" applyAlignment="1" applyProtection="1">
      <alignment horizontal="right" vertical="center"/>
      <protection locked="0"/>
    </xf>
    <xf numFmtId="164" fontId="2" fillId="28" borderId="18" xfId="0" applyNumberFormat="1" applyFont="1" applyFill="1" applyBorder="1" applyAlignment="1" applyProtection="1">
      <alignment horizontal="right" vertical="center"/>
      <protection locked="0"/>
    </xf>
    <xf numFmtId="164" fontId="40" fillId="0" borderId="0" xfId="0" applyNumberFormat="1" applyFont="1" applyAlignment="1">
      <alignment horizontal="right" vertical="center"/>
    </xf>
    <xf numFmtId="0" fontId="34" fillId="28" borderId="0" xfId="0" applyFont="1" applyFill="1" applyAlignment="1" applyProtection="1">
      <alignment horizontal="left"/>
      <protection locked="0"/>
    </xf>
    <xf numFmtId="0" fontId="2" fillId="0" borderId="23" xfId="0" applyFont="1" applyBorder="1" applyProtection="1"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2" fillId="28" borderId="0" xfId="0" applyFont="1" applyFill="1" applyAlignment="1" applyProtection="1">
      <alignment horizontal="left"/>
      <protection locked="0"/>
    </xf>
    <xf numFmtId="9" fontId="5" fillId="0" borderId="27" xfId="0" applyNumberFormat="1" applyFont="1" applyBorder="1" applyAlignment="1">
      <alignment horizontal="center"/>
    </xf>
    <xf numFmtId="0" fontId="2" fillId="28" borderId="0" xfId="0" applyFont="1" applyFill="1" applyProtection="1">
      <protection locked="0"/>
    </xf>
    <xf numFmtId="0" fontId="2" fillId="28" borderId="18" xfId="0" applyFont="1" applyFill="1" applyBorder="1" applyAlignment="1" applyProtection="1">
      <alignment horizontal="left"/>
      <protection locked="0"/>
    </xf>
    <xf numFmtId="0" fontId="49" fillId="0" borderId="0" xfId="0" applyFont="1" applyAlignment="1">
      <alignment horizontal="right"/>
    </xf>
    <xf numFmtId="164" fontId="49" fillId="0" borderId="0" xfId="0" applyNumberFormat="1" applyFont="1"/>
    <xf numFmtId="0" fontId="0" fillId="0" borderId="10" xfId="0" applyBorder="1"/>
    <xf numFmtId="0" fontId="5" fillId="23" borderId="33" xfId="0" applyFont="1" applyFill="1" applyBorder="1"/>
    <xf numFmtId="0" fontId="5" fillId="23" borderId="33" xfId="0" applyFont="1" applyFill="1" applyBorder="1" applyAlignment="1">
      <alignment horizontal="center"/>
    </xf>
    <xf numFmtId="10" fontId="0" fillId="0" borderId="10" xfId="43" applyNumberFormat="1" applyFont="1" applyBorder="1"/>
    <xf numFmtId="4" fontId="32" fillId="28" borderId="33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horizontal="right" vertical="center"/>
    </xf>
    <xf numFmtId="10" fontId="0" fillId="0" borderId="10" xfId="43" applyNumberFormat="1" applyFont="1" applyFill="1" applyBorder="1"/>
    <xf numFmtId="0" fontId="0" fillId="0" borderId="31" xfId="0" applyBorder="1"/>
    <xf numFmtId="0" fontId="0" fillId="29" borderId="0" xfId="0" applyFill="1"/>
    <xf numFmtId="0" fontId="0" fillId="29" borderId="0" xfId="0" applyFill="1" applyAlignment="1">
      <alignment horizontal="right"/>
    </xf>
    <xf numFmtId="9" fontId="0" fillId="29" borderId="0" xfId="0" applyNumberFormat="1" applyFill="1"/>
    <xf numFmtId="164" fontId="0" fillId="29" borderId="0" xfId="0" applyNumberFormat="1" applyFill="1"/>
    <xf numFmtId="164" fontId="5" fillId="29" borderId="0" xfId="0" applyNumberFormat="1" applyFont="1" applyFill="1"/>
    <xf numFmtId="0" fontId="5" fillId="29" borderId="0" xfId="0" applyFont="1" applyFill="1"/>
    <xf numFmtId="164" fontId="5" fillId="29" borderId="0" xfId="0" applyNumberFormat="1" applyFont="1" applyFill="1" applyAlignment="1">
      <alignment horizontal="right"/>
    </xf>
    <xf numFmtId="164" fontId="25" fillId="29" borderId="0" xfId="0" applyNumberFormat="1" applyFont="1" applyFill="1"/>
    <xf numFmtId="0" fontId="5" fillId="0" borderId="34" xfId="0" applyFont="1" applyBorder="1" applyAlignment="1">
      <alignment horizontal="center"/>
    </xf>
    <xf numFmtId="0" fontId="5" fillId="0" borderId="34" xfId="0" applyFont="1" applyBorder="1"/>
    <xf numFmtId="0" fontId="0" fillId="28" borderId="34" xfId="0" applyFill="1" applyBorder="1" applyProtection="1">
      <protection locked="0"/>
    </xf>
    <xf numFmtId="0" fontId="34" fillId="28" borderId="34" xfId="0" applyFont="1" applyFill="1" applyBorder="1" applyProtection="1">
      <protection locked="0"/>
    </xf>
    <xf numFmtId="0" fontId="0" fillId="28" borderId="34" xfId="0" applyFill="1" applyBorder="1" applyAlignment="1" applyProtection="1">
      <alignment horizontal="center"/>
      <protection locked="0"/>
    </xf>
    <xf numFmtId="0" fontId="41" fillId="28" borderId="0" xfId="0" applyFont="1" applyFill="1"/>
    <xf numFmtId="0" fontId="41" fillId="28" borderId="0" xfId="0" applyFont="1" applyFill="1" applyAlignment="1">
      <alignment horizontal="right"/>
    </xf>
    <xf numFmtId="14" fontId="2" fillId="0" borderId="0" xfId="0" applyNumberFormat="1" applyFont="1"/>
    <xf numFmtId="0" fontId="0" fillId="0" borderId="0" xfId="0" applyAlignment="1">
      <alignment horizontal="left" vertical="center"/>
    </xf>
    <xf numFmtId="0" fontId="5" fillId="23" borderId="0" xfId="0" applyFont="1" applyFill="1"/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168" fontId="5" fillId="28" borderId="21" xfId="28" applyNumberFormat="1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28" borderId="23" xfId="0" applyFont="1" applyFill="1" applyBorder="1" applyAlignment="1" applyProtection="1">
      <alignment horizontal="center"/>
      <protection locked="0"/>
    </xf>
    <xf numFmtId="0" fontId="5" fillId="23" borderId="0" xfId="0" applyFont="1" applyFill="1" applyAlignment="1">
      <alignment horizontal="center"/>
    </xf>
    <xf numFmtId="0" fontId="5" fillId="23" borderId="10" xfId="0" applyFont="1" applyFill="1" applyBorder="1" applyAlignment="1">
      <alignment horizontal="center"/>
    </xf>
    <xf numFmtId="0" fontId="5" fillId="23" borderId="18" xfId="0" applyFont="1" applyFill="1" applyBorder="1"/>
    <xf numFmtId="164" fontId="0" fillId="0" borderId="23" xfId="0" applyNumberFormat="1" applyBorder="1" applyAlignment="1">
      <alignment horizontal="right"/>
    </xf>
    <xf numFmtId="4" fontId="32" fillId="28" borderId="20" xfId="0" applyNumberFormat="1" applyFont="1" applyFill="1" applyBorder="1" applyProtection="1">
      <protection locked="0"/>
    </xf>
    <xf numFmtId="0" fontId="51" fillId="0" borderId="0" xfId="0" applyFont="1"/>
    <xf numFmtId="164" fontId="52" fillId="28" borderId="0" xfId="0" applyNumberFormat="1" applyFont="1" applyFill="1" applyProtection="1">
      <protection locked="0"/>
    </xf>
    <xf numFmtId="0" fontId="52" fillId="0" borderId="0" xfId="0" applyFont="1"/>
    <xf numFmtId="164" fontId="52" fillId="28" borderId="0" xfId="0" applyNumberFormat="1" applyFont="1" applyFill="1" applyAlignment="1" applyProtection="1">
      <alignment horizontal="right" vertical="center"/>
      <protection locked="0"/>
    </xf>
    <xf numFmtId="164" fontId="52" fillId="0" borderId="0" xfId="0" applyNumberFormat="1" applyFont="1"/>
    <xf numFmtId="0" fontId="53" fillId="0" borderId="0" xfId="0" applyFont="1" applyAlignment="1">
      <alignment horizontal="right"/>
    </xf>
    <xf numFmtId="164" fontId="53" fillId="0" borderId="0" xfId="0" applyNumberFormat="1" applyFont="1"/>
    <xf numFmtId="169" fontId="0" fillId="0" borderId="0" xfId="0" applyNumberFormat="1"/>
    <xf numFmtId="0" fontId="42" fillId="0" borderId="0" xfId="0" applyFont="1" applyAlignment="1">
      <alignment horizontal="left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5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/>
    </xf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49" fontId="0" fillId="28" borderId="10" xfId="0" applyNumberFormat="1" applyFill="1" applyBorder="1" applyAlignment="1" applyProtection="1">
      <alignment horizontal="center" vertical="center" shrinkToFit="1"/>
      <protection locked="0"/>
    </xf>
    <xf numFmtId="49" fontId="0" fillId="28" borderId="23" xfId="0" applyNumberFormat="1" applyFill="1" applyBorder="1" applyAlignment="1" applyProtection="1">
      <alignment horizontal="center" vertical="center" shrinkToFit="1"/>
      <protection locked="0"/>
    </xf>
    <xf numFmtId="0" fontId="0" fillId="28" borderId="10" xfId="0" applyFill="1" applyBorder="1" applyAlignment="1" applyProtection="1">
      <alignment horizontal="center" vertical="center"/>
      <protection locked="0"/>
    </xf>
    <xf numFmtId="0" fontId="0" fillId="28" borderId="23" xfId="0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right"/>
    </xf>
    <xf numFmtId="0" fontId="48" fillId="28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left"/>
    </xf>
    <xf numFmtId="0" fontId="31" fillId="0" borderId="0" xfId="0" applyFont="1" applyAlignment="1">
      <alignment horizontal="center" wrapText="1"/>
    </xf>
    <xf numFmtId="49" fontId="2" fillId="28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wrapText="1"/>
    </xf>
    <xf numFmtId="0" fontId="28" fillId="0" borderId="0" xfId="0" applyFont="1" applyAlignment="1">
      <alignment horizontal="right"/>
    </xf>
    <xf numFmtId="0" fontId="0" fillId="0" borderId="23" xfId="0" applyBorder="1" applyAlignment="1">
      <alignment horizontal="right"/>
    </xf>
    <xf numFmtId="0" fontId="2" fillId="0" borderId="0" xfId="0" applyFont="1" applyAlignment="1">
      <alignment horizontal="right"/>
    </xf>
    <xf numFmtId="0" fontId="47" fillId="0" borderId="0" xfId="0" applyFont="1" applyAlignment="1">
      <alignment horizontal="righ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C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63"/>
  <sheetViews>
    <sheetView tabSelected="1" zoomScale="91" zoomScaleNormal="91" workbookViewId="0">
      <pane xSplit="8" ySplit="8" topLeftCell="I9" activePane="bottomRight" state="frozen"/>
      <selection pane="topRight" activeCell="C1" sqref="C1"/>
      <selection pane="bottomLeft" activeCell="A3" sqref="A3"/>
      <selection pane="bottomRight" activeCell="F5" sqref="F5"/>
    </sheetView>
  </sheetViews>
  <sheetFormatPr baseColWidth="10" defaultColWidth="8.83203125" defaultRowHeight="13" outlineLevelRow="1" x14ac:dyDescent="0.15"/>
  <cols>
    <col min="1" max="1" width="21.83203125" bestFit="1" customWidth="1"/>
    <col min="2" max="2" width="31.5" customWidth="1"/>
    <col min="3" max="3" width="14.33203125" customWidth="1"/>
    <col min="4" max="4" width="10.5" customWidth="1"/>
    <col min="5" max="5" width="16.5" customWidth="1"/>
    <col min="6" max="6" width="10.6640625" style="28" customWidth="1"/>
    <col min="7" max="7" width="9.6640625" customWidth="1"/>
    <col min="8" max="8" width="10.5" customWidth="1"/>
    <col min="9" max="9" width="10.83203125" customWidth="1"/>
    <col min="10" max="10" width="10.33203125" customWidth="1"/>
    <col min="11" max="12" width="10.6640625" customWidth="1"/>
    <col min="13" max="13" width="1.6640625" customWidth="1"/>
    <col min="14" max="14" width="10.6640625" customWidth="1"/>
    <col min="15" max="15" width="10.1640625" bestFit="1" customWidth="1"/>
    <col min="16" max="17" width="10.1640625" customWidth="1"/>
    <col min="18" max="18" width="11.1640625" bestFit="1" customWidth="1"/>
    <col min="19" max="19" width="2.1640625" customWidth="1"/>
    <col min="20" max="20" width="11.5" customWidth="1"/>
    <col min="21" max="21" width="11.1640625" bestFit="1" customWidth="1"/>
    <col min="22" max="22" width="9.83203125" customWidth="1"/>
    <col min="23" max="23" width="10.83203125" customWidth="1"/>
    <col min="24" max="24" width="8.5" bestFit="1" customWidth="1"/>
    <col min="25" max="25" width="10.1640625" bestFit="1" customWidth="1"/>
    <col min="26" max="26" width="2.1640625" customWidth="1"/>
    <col min="27" max="27" width="10.5" customWidth="1"/>
    <col min="28" max="28" width="11.1640625" bestFit="1" customWidth="1"/>
    <col min="29" max="29" width="9.83203125" customWidth="1"/>
    <col min="30" max="30" width="10.83203125" customWidth="1"/>
    <col min="31" max="31" width="8.5" bestFit="1" customWidth="1"/>
    <col min="32" max="32" width="10.1640625" bestFit="1" customWidth="1"/>
    <col min="33" max="33" width="2.5" customWidth="1"/>
    <col min="34" max="34" width="11.5" customWidth="1"/>
    <col min="35" max="35" width="11.1640625" bestFit="1" customWidth="1"/>
    <col min="36" max="36" width="9.83203125" customWidth="1"/>
    <col min="37" max="37" width="10.5" customWidth="1"/>
    <col min="39" max="39" width="10.1640625" bestFit="1" customWidth="1"/>
    <col min="40" max="40" width="2.1640625" customWidth="1"/>
    <col min="41" max="41" width="12.1640625" customWidth="1"/>
    <col min="42" max="42" width="11.1640625" bestFit="1" customWidth="1"/>
    <col min="43" max="43" width="9.83203125" customWidth="1"/>
    <col min="44" max="44" width="10.1640625" customWidth="1"/>
    <col min="46" max="46" width="10.1640625" bestFit="1" customWidth="1"/>
  </cols>
  <sheetData>
    <row r="1" spans="1:46" ht="18" x14ac:dyDescent="0.2">
      <c r="A1" s="281" t="s">
        <v>131</v>
      </c>
      <c r="G1" t="s">
        <v>133</v>
      </c>
    </row>
    <row r="2" spans="1:46" x14ac:dyDescent="0.15">
      <c r="G2" s="288">
        <v>45278</v>
      </c>
    </row>
    <row r="3" spans="1:46" x14ac:dyDescent="0.15">
      <c r="A3" s="25"/>
      <c r="B3" s="262" t="s">
        <v>114</v>
      </c>
      <c r="D3" s="44"/>
      <c r="E3" s="54"/>
      <c r="F3" s="62"/>
      <c r="G3" s="45"/>
      <c r="H3" s="187"/>
    </row>
    <row r="4" spans="1:46" ht="16" x14ac:dyDescent="0.2">
      <c r="A4" s="25"/>
      <c r="B4" s="264"/>
      <c r="D4" s="44"/>
      <c r="E4" s="41"/>
      <c r="F4" s="63"/>
      <c r="G4" s="268"/>
    </row>
    <row r="5" spans="1:46" x14ac:dyDescent="0.15">
      <c r="A5" s="261" t="s">
        <v>129</v>
      </c>
      <c r="B5" s="262" t="s">
        <v>89</v>
      </c>
      <c r="C5" s="25"/>
      <c r="D5" s="44"/>
      <c r="E5" s="41"/>
      <c r="F5" s="63"/>
      <c r="G5" s="41"/>
    </row>
    <row r="6" spans="1:46" ht="14" thickBot="1" x14ac:dyDescent="0.2">
      <c r="A6" s="265"/>
      <c r="B6" s="263"/>
      <c r="C6" s="103"/>
      <c r="D6" s="68"/>
      <c r="E6" s="43"/>
      <c r="F6" s="64"/>
      <c r="G6" s="43"/>
    </row>
    <row r="7" spans="1:46" ht="64.5" customHeight="1" thickBot="1" x14ac:dyDescent="0.25">
      <c r="A7" s="292" t="s">
        <v>88</v>
      </c>
      <c r="B7" s="292"/>
      <c r="C7" s="110" t="s">
        <v>85</v>
      </c>
      <c r="D7" s="110" t="s">
        <v>86</v>
      </c>
      <c r="E7" s="116" t="s">
        <v>84</v>
      </c>
      <c r="F7" s="65"/>
      <c r="G7" s="29" t="s">
        <v>66</v>
      </c>
      <c r="H7" s="110" t="s">
        <v>87</v>
      </c>
      <c r="I7" s="234">
        <v>0.03</v>
      </c>
      <c r="J7" s="112" t="s">
        <v>82</v>
      </c>
      <c r="K7" s="29"/>
      <c r="L7" s="29"/>
      <c r="T7" s="29" t="s">
        <v>19</v>
      </c>
      <c r="U7" s="110" t="s">
        <v>87</v>
      </c>
      <c r="W7" s="30" t="s">
        <v>18</v>
      </c>
      <c r="X7" s="30"/>
      <c r="Y7" s="30"/>
      <c r="AA7" s="29" t="s">
        <v>23</v>
      </c>
      <c r="AB7" s="110" t="s">
        <v>87</v>
      </c>
      <c r="AD7" s="31" t="s">
        <v>22</v>
      </c>
      <c r="AE7" s="31"/>
      <c r="AF7" s="31"/>
      <c r="AH7" s="29" t="s">
        <v>26</v>
      </c>
      <c r="AI7" s="110" t="s">
        <v>87</v>
      </c>
      <c r="AK7" s="32" t="s">
        <v>25</v>
      </c>
      <c r="AL7" s="32"/>
      <c r="AM7" s="32"/>
      <c r="AO7" s="29" t="s">
        <v>28</v>
      </c>
      <c r="AP7" s="110" t="s">
        <v>87</v>
      </c>
      <c r="AR7" s="33" t="s">
        <v>27</v>
      </c>
      <c r="AS7" s="33"/>
      <c r="AT7" s="33"/>
    </row>
    <row r="8" spans="1:46" s="3" customFormat="1" ht="51.75" customHeight="1" thickBot="1" x14ac:dyDescent="0.2">
      <c r="A8" s="109" t="s">
        <v>79</v>
      </c>
      <c r="B8" s="271" t="s">
        <v>83</v>
      </c>
      <c r="C8" s="80" t="s">
        <v>81</v>
      </c>
      <c r="D8" s="274" t="s">
        <v>63</v>
      </c>
      <c r="E8" s="84" t="s">
        <v>65</v>
      </c>
      <c r="F8" s="59" t="s">
        <v>50</v>
      </c>
      <c r="G8" s="59" t="s">
        <v>44</v>
      </c>
      <c r="H8" s="80" t="s">
        <v>0</v>
      </c>
      <c r="I8" s="59" t="s">
        <v>80</v>
      </c>
      <c r="J8" s="4" t="s">
        <v>1</v>
      </c>
      <c r="K8" s="4" t="s">
        <v>2</v>
      </c>
      <c r="L8" s="4" t="s">
        <v>3</v>
      </c>
      <c r="N8" s="18" t="s">
        <v>19</v>
      </c>
      <c r="O8" s="18" t="s">
        <v>23</v>
      </c>
      <c r="P8" s="18" t="s">
        <v>26</v>
      </c>
      <c r="Q8" s="18" t="s">
        <v>28</v>
      </c>
      <c r="R8" s="4" t="s">
        <v>24</v>
      </c>
      <c r="S8" s="10"/>
      <c r="T8" s="59" t="s">
        <v>44</v>
      </c>
      <c r="U8" s="80" t="s">
        <v>0</v>
      </c>
      <c r="V8" s="4" t="s">
        <v>80</v>
      </c>
      <c r="W8" s="4" t="s">
        <v>1</v>
      </c>
      <c r="X8" s="3" t="s">
        <v>20</v>
      </c>
      <c r="Y8" s="3" t="s">
        <v>21</v>
      </c>
      <c r="AA8" s="59" t="s">
        <v>44</v>
      </c>
      <c r="AB8" s="80" t="s">
        <v>0</v>
      </c>
      <c r="AC8" s="4" t="s">
        <v>80</v>
      </c>
      <c r="AD8" s="4" t="s">
        <v>1</v>
      </c>
      <c r="AE8" s="3" t="s">
        <v>20</v>
      </c>
      <c r="AF8" s="3" t="s">
        <v>21</v>
      </c>
      <c r="AH8" s="59" t="s">
        <v>44</v>
      </c>
      <c r="AI8" s="80" t="s">
        <v>0</v>
      </c>
      <c r="AJ8" s="4" t="s">
        <v>80</v>
      </c>
      <c r="AK8" s="4" t="s">
        <v>1</v>
      </c>
      <c r="AL8" s="3" t="s">
        <v>20</v>
      </c>
      <c r="AM8" s="3" t="s">
        <v>21</v>
      </c>
      <c r="AO8" s="59" t="s">
        <v>44</v>
      </c>
      <c r="AP8" s="80" t="s">
        <v>0</v>
      </c>
      <c r="AQ8" s="4" t="s">
        <v>80</v>
      </c>
      <c r="AR8" s="4" t="s">
        <v>1</v>
      </c>
      <c r="AS8" s="3" t="s">
        <v>20</v>
      </c>
      <c r="AT8" s="3" t="s">
        <v>21</v>
      </c>
    </row>
    <row r="9" spans="1:46" s="3" customFormat="1" ht="15" customHeight="1" x14ac:dyDescent="0.15">
      <c r="A9" s="299"/>
      <c r="B9" t="s">
        <v>70</v>
      </c>
      <c r="C9" s="81"/>
      <c r="D9" s="270"/>
      <c r="E9" s="81"/>
      <c r="F9" s="7">
        <f t="shared" ref="F9:F56" si="0">IF(E9="Employee Only",$F$134,IF(E9="Employee &amp; Children",$F$136,IF(E9="Employee &amp; Spouse",$F$137,IF(E9="Employee &amp; Family",$F$138,IF(E9="Student",$F$139,IF(E9="Employee Combined Credit",$F$135,0))))))</f>
        <v>0</v>
      </c>
      <c r="G9" s="67">
        <f>$H$9/$D$10</f>
        <v>0</v>
      </c>
      <c r="H9" s="213">
        <v>0</v>
      </c>
      <c r="I9" s="107">
        <f>C10*(100%+I7)</f>
        <v>0</v>
      </c>
      <c r="J9" s="2">
        <f>(($I$9/$D$10*$H$9))</f>
        <v>0</v>
      </c>
      <c r="K9" s="2">
        <f>($J$9*$F$124)</f>
        <v>0</v>
      </c>
      <c r="L9" s="2">
        <f>SUM($J$9:$K$9)</f>
        <v>0</v>
      </c>
      <c r="N9" s="6">
        <f>$Y$9</f>
        <v>0</v>
      </c>
      <c r="O9" s="6">
        <f>$AF$9</f>
        <v>0</v>
      </c>
      <c r="P9" s="6">
        <f>$AM$9</f>
        <v>0</v>
      </c>
      <c r="Q9" s="6">
        <f>$AT$9</f>
        <v>0</v>
      </c>
      <c r="R9" s="6">
        <f>SUM($L$9:$Q$9)</f>
        <v>0</v>
      </c>
      <c r="S9" s="10"/>
      <c r="T9" s="67">
        <f>$U$9/$D$10</f>
        <v>0</v>
      </c>
      <c r="U9" s="280">
        <f t="shared" ref="U9:U62" si="1">H9</f>
        <v>0</v>
      </c>
      <c r="V9" s="2">
        <f>$I$9*($F$140+1)</f>
        <v>0</v>
      </c>
      <c r="W9" s="19">
        <f>$V$9/$D$10*$U$9</f>
        <v>0</v>
      </c>
      <c r="X9" s="19">
        <f>($W$9*$F$129)</f>
        <v>0</v>
      </c>
      <c r="Y9" s="19">
        <f>SUM($W$9:$X$9)</f>
        <v>0</v>
      </c>
      <c r="AA9" s="67">
        <f>$AB$9/$D$10</f>
        <v>0</v>
      </c>
      <c r="AB9" s="213">
        <f t="shared" ref="AB9:AB62" si="2">U9</f>
        <v>0</v>
      </c>
      <c r="AC9" s="2">
        <f>$V$9*(F140+1)</f>
        <v>0</v>
      </c>
      <c r="AD9" s="11">
        <f>$AC$9/$D$10*$AB$9</f>
        <v>0</v>
      </c>
      <c r="AE9" s="11">
        <f>($AD$9*$F$129)</f>
        <v>0</v>
      </c>
      <c r="AF9" s="11">
        <f>SUM($AD$9:$AE$9)</f>
        <v>0</v>
      </c>
      <c r="AH9" s="67">
        <f>$AI$9/$D$10</f>
        <v>0</v>
      </c>
      <c r="AI9" s="213">
        <f t="shared" ref="AI9:AI44" si="3">AB9</f>
        <v>0</v>
      </c>
      <c r="AJ9" s="2">
        <f>$AC$9*(F140+1)</f>
        <v>0</v>
      </c>
      <c r="AK9" s="21">
        <f>$AJ$9/$D$10*$AI$9</f>
        <v>0</v>
      </c>
      <c r="AL9" s="21">
        <f>($AK$9*$F$129)</f>
        <v>0</v>
      </c>
      <c r="AM9" s="21">
        <f>SUM($AK$9:$AL$9)</f>
        <v>0</v>
      </c>
      <c r="AO9" s="67">
        <f>$AP$9/$D$10</f>
        <v>0</v>
      </c>
      <c r="AP9" s="213">
        <f>AI9</f>
        <v>0</v>
      </c>
      <c r="AQ9" s="2">
        <f>$AJ$9*(F140+1)</f>
        <v>0</v>
      </c>
      <c r="AR9" s="23">
        <f>$AQ$9/$D$10*$AP$9</f>
        <v>0</v>
      </c>
      <c r="AS9" s="23">
        <f>($AR$9*$F$129)</f>
        <v>0</v>
      </c>
      <c r="AT9" s="23">
        <f>SUM($AR$9:$AS$9)</f>
        <v>0</v>
      </c>
    </row>
    <row r="10" spans="1:46" s="92" customFormat="1" x14ac:dyDescent="0.15">
      <c r="A10" s="300"/>
      <c r="B10" s="89" t="s">
        <v>71</v>
      </c>
      <c r="C10" s="207">
        <v>0</v>
      </c>
      <c r="D10" s="275">
        <v>12</v>
      </c>
      <c r="E10" s="209" t="s">
        <v>51</v>
      </c>
      <c r="F10" s="279">
        <f t="shared" si="0"/>
        <v>0</v>
      </c>
      <c r="G10" s="90">
        <f>$H$10/$D$10</f>
        <v>0</v>
      </c>
      <c r="H10" s="214">
        <v>0</v>
      </c>
      <c r="I10" s="108">
        <f>C10*(100%+I7)</f>
        <v>0</v>
      </c>
      <c r="J10" s="91">
        <f>(($I$10/$D$10)*$H$10)</f>
        <v>0</v>
      </c>
      <c r="K10" s="91">
        <f>($J$10*$F$124)+($F$10/$D$10*$H$10)</f>
        <v>0</v>
      </c>
      <c r="L10" s="91">
        <f>SUM($J$10:$K$10)</f>
        <v>0</v>
      </c>
      <c r="N10" s="93">
        <f>$Y$10</f>
        <v>0</v>
      </c>
      <c r="O10" s="93">
        <f>$AF$10</f>
        <v>0</v>
      </c>
      <c r="P10" s="93">
        <f>$AM$10</f>
        <v>0</v>
      </c>
      <c r="Q10" s="93">
        <f>$AT$10</f>
        <v>0</v>
      </c>
      <c r="R10" s="93">
        <f>SUM($L$10:$Q$10)</f>
        <v>0</v>
      </c>
      <c r="S10" s="94"/>
      <c r="T10" s="90">
        <f>$U$10/$D$10</f>
        <v>0</v>
      </c>
      <c r="U10" s="214">
        <f t="shared" si="1"/>
        <v>0</v>
      </c>
      <c r="V10" s="91">
        <f>$I$10*($F$140+1)</f>
        <v>0</v>
      </c>
      <c r="W10" s="95">
        <f>$V$10/$D$10*$U$10</f>
        <v>0</v>
      </c>
      <c r="X10" s="95">
        <f>($W$10*$F$129)+($F$10*(1+$F$140)/$D$10*$U$10)</f>
        <v>0</v>
      </c>
      <c r="Y10" s="95">
        <f>SUM($W$10:$X$10)</f>
        <v>0</v>
      </c>
      <c r="AA10" s="90">
        <f>$AB$10/$D$10</f>
        <v>0</v>
      </c>
      <c r="AB10" s="214">
        <f t="shared" si="2"/>
        <v>0</v>
      </c>
      <c r="AC10" s="91">
        <f>$V$10*(F140+1)</f>
        <v>0</v>
      </c>
      <c r="AD10" s="96">
        <f>$AC$10/$D$10*$AB$10</f>
        <v>0</v>
      </c>
      <c r="AE10" s="96">
        <f>($AD$10*$F$129)+(($F$10*(1+$F$140)^2)/$D$10*$AB$10)</f>
        <v>0</v>
      </c>
      <c r="AF10" s="96">
        <f>SUM($AD$10:$AE$10)</f>
        <v>0</v>
      </c>
      <c r="AH10" s="90">
        <f>$AI$10/$D$10</f>
        <v>0</v>
      </c>
      <c r="AI10" s="214">
        <f>AB10</f>
        <v>0</v>
      </c>
      <c r="AJ10" s="91">
        <f>$AC$10*(F140+1)</f>
        <v>0</v>
      </c>
      <c r="AK10" s="97">
        <f>$AJ$10/$D$10*$AI$10</f>
        <v>0</v>
      </c>
      <c r="AL10" s="97">
        <f>($AK$10*$F$129)+(($F$10*(1+$F$140)^3)/$D$10*$AI$10)</f>
        <v>0</v>
      </c>
      <c r="AM10" s="97">
        <f>SUM($AK$10:$AL$10)</f>
        <v>0</v>
      </c>
      <c r="AO10" s="90">
        <f>$AP$10/$D$10</f>
        <v>0</v>
      </c>
      <c r="AP10" s="214">
        <f>AI10</f>
        <v>0</v>
      </c>
      <c r="AQ10" s="91">
        <f>$AJ$10*(F140+1)</f>
        <v>0</v>
      </c>
      <c r="AR10" s="98">
        <f>$AQ$10/$D$10*$AP$10</f>
        <v>0</v>
      </c>
      <c r="AS10" s="98">
        <f>($AR$10*$F$129)+(($F$10*(1+$F$140)^4)/$D$10*$AP$10)</f>
        <v>0</v>
      </c>
      <c r="AT10" s="98">
        <f>SUM($AR$10:$AS$10)</f>
        <v>0</v>
      </c>
    </row>
    <row r="11" spans="1:46" s="3" customFormat="1" x14ac:dyDescent="0.15">
      <c r="A11" s="301"/>
      <c r="B11" t="s">
        <v>42</v>
      </c>
      <c r="C11" s="81"/>
      <c r="D11" s="276"/>
      <c r="E11" s="81"/>
      <c r="F11" s="7">
        <f t="shared" si="0"/>
        <v>0</v>
      </c>
      <c r="G11" s="67">
        <f>$H$11/$D$12</f>
        <v>0</v>
      </c>
      <c r="H11" s="213">
        <v>0</v>
      </c>
      <c r="I11" s="107">
        <f>C12*(100%+I7)</f>
        <v>0</v>
      </c>
      <c r="J11" s="2">
        <f>(($I$11/$D$12)*$H$11)</f>
        <v>0</v>
      </c>
      <c r="K11" s="2">
        <f>($J$11*$F$124)</f>
        <v>0</v>
      </c>
      <c r="L11" s="2">
        <f>SUM($J$11:$K$11)</f>
        <v>0</v>
      </c>
      <c r="N11" s="6">
        <f>$Y$11</f>
        <v>0</v>
      </c>
      <c r="O11" s="6">
        <f>$AF$11</f>
        <v>0</v>
      </c>
      <c r="P11" s="6">
        <f>$AM$11</f>
        <v>0</v>
      </c>
      <c r="Q11" s="6">
        <f>$AT$11</f>
        <v>0</v>
      </c>
      <c r="R11" s="6">
        <f>SUM($L$11:$Q$11)</f>
        <v>0</v>
      </c>
      <c r="S11" s="10"/>
      <c r="T11" s="67">
        <f>$U$11/$D$12</f>
        <v>0</v>
      </c>
      <c r="U11" s="213">
        <f t="shared" si="1"/>
        <v>0</v>
      </c>
      <c r="V11" s="2">
        <f>$I$11*($F$140+1)</f>
        <v>0</v>
      </c>
      <c r="W11" s="19">
        <f>$V$11/$D$12*$U$11</f>
        <v>0</v>
      </c>
      <c r="X11" s="19">
        <f>($W$11*$F$129)</f>
        <v>0</v>
      </c>
      <c r="Y11" s="19">
        <f>SUM($W$11:$X$11)</f>
        <v>0</v>
      </c>
      <c r="AA11" s="67">
        <f>$AB$11/$D$12</f>
        <v>0</v>
      </c>
      <c r="AB11" s="213">
        <f t="shared" si="2"/>
        <v>0</v>
      </c>
      <c r="AC11" s="2">
        <f>$V$11*(F140+1)</f>
        <v>0</v>
      </c>
      <c r="AD11" s="11">
        <f>$AC$11/$D$12*$AB$11</f>
        <v>0</v>
      </c>
      <c r="AE11" s="11">
        <f>($AD$11*$F$129)</f>
        <v>0</v>
      </c>
      <c r="AF11" s="11">
        <f>SUM($AD$11:$AE$11)</f>
        <v>0</v>
      </c>
      <c r="AH11" s="67">
        <f>$AI$11/$D$12</f>
        <v>0</v>
      </c>
      <c r="AI11" s="213">
        <f t="shared" si="3"/>
        <v>0</v>
      </c>
      <c r="AJ11" s="2">
        <f>$AC$11*(F140+1)</f>
        <v>0</v>
      </c>
      <c r="AK11" s="21">
        <f>$AJ$11/$D$12*$AI$11</f>
        <v>0</v>
      </c>
      <c r="AL11" s="21">
        <f>($AK$11*$F$129)</f>
        <v>0</v>
      </c>
      <c r="AM11" s="21">
        <f>SUM($AK$11:$AL$11)</f>
        <v>0</v>
      </c>
      <c r="AO11" s="67">
        <f>$AP$11/$D$12</f>
        <v>0</v>
      </c>
      <c r="AP11" s="213">
        <f>AI11</f>
        <v>0</v>
      </c>
      <c r="AQ11" s="2">
        <f>$AJ$11*(F140+1)</f>
        <v>0</v>
      </c>
      <c r="AR11" s="23">
        <f>$AQ$11/$D$12*$AP$11</f>
        <v>0</v>
      </c>
      <c r="AS11" s="23">
        <f>($AR$11*$F$129)</f>
        <v>0</v>
      </c>
      <c r="AT11" s="23">
        <f>SUM($AR$11:$AS$11)</f>
        <v>0</v>
      </c>
    </row>
    <row r="12" spans="1:46" s="92" customFormat="1" x14ac:dyDescent="0.15">
      <c r="A12" s="302"/>
      <c r="B12" s="89" t="s">
        <v>64</v>
      </c>
      <c r="C12" s="207">
        <v>0</v>
      </c>
      <c r="D12" s="275">
        <v>12</v>
      </c>
      <c r="E12" s="209" t="s">
        <v>51</v>
      </c>
      <c r="F12" s="279">
        <f t="shared" si="0"/>
        <v>0</v>
      </c>
      <c r="G12" s="90">
        <f>$H$12/$D$12</f>
        <v>0</v>
      </c>
      <c r="H12" s="214">
        <v>0</v>
      </c>
      <c r="I12" s="108">
        <f>C12*(100%+I7)</f>
        <v>0</v>
      </c>
      <c r="J12" s="91">
        <f>(($I$12/$D$12)*$H$12)</f>
        <v>0</v>
      </c>
      <c r="K12" s="91">
        <f>($J$12*$F$124)+($F$12/$D$12*$H$12)</f>
        <v>0</v>
      </c>
      <c r="L12" s="91">
        <f>SUM($J$12:$K$12)</f>
        <v>0</v>
      </c>
      <c r="N12" s="93">
        <f>$Y$12</f>
        <v>0</v>
      </c>
      <c r="O12" s="93">
        <f>$AF$12</f>
        <v>0</v>
      </c>
      <c r="P12" s="93">
        <f>$AM$12</f>
        <v>0</v>
      </c>
      <c r="Q12" s="93">
        <f>$AT$12</f>
        <v>0</v>
      </c>
      <c r="R12" s="93">
        <f>SUM($L$12:$Q$12)</f>
        <v>0</v>
      </c>
      <c r="S12" s="94"/>
      <c r="T12" s="90">
        <f>$U$12/$D$12</f>
        <v>0</v>
      </c>
      <c r="U12" s="214">
        <f t="shared" si="1"/>
        <v>0</v>
      </c>
      <c r="V12" s="91">
        <f>$I$12*($F$140+1)</f>
        <v>0</v>
      </c>
      <c r="W12" s="95">
        <f>$V$12/$D$12*$U$12</f>
        <v>0</v>
      </c>
      <c r="X12" s="95">
        <f>($W$12*$F$129)+($F$12*(1+$F$140)/$D$12*$U$12)</f>
        <v>0</v>
      </c>
      <c r="Y12" s="95">
        <f>SUM($W$12:$X$12)</f>
        <v>0</v>
      </c>
      <c r="AA12" s="90">
        <f>$AB$12/$D$12</f>
        <v>0</v>
      </c>
      <c r="AB12" s="214">
        <f t="shared" si="2"/>
        <v>0</v>
      </c>
      <c r="AC12" s="91">
        <f>$V$12*(F140+1)</f>
        <v>0</v>
      </c>
      <c r="AD12" s="96">
        <f>$AC$12/$D$12*$AB$12</f>
        <v>0</v>
      </c>
      <c r="AE12" s="96">
        <f>($AD$12*$F$129)+(($F$12*(1+$F$140)^2)/$D$12*$AB$12)</f>
        <v>0</v>
      </c>
      <c r="AF12" s="96">
        <f>SUM($AD$12:$AE$12)</f>
        <v>0</v>
      </c>
      <c r="AH12" s="90">
        <f>$AI$12/$D$12</f>
        <v>0</v>
      </c>
      <c r="AI12" s="214">
        <f>AB12</f>
        <v>0</v>
      </c>
      <c r="AJ12" s="91">
        <f>$AC$12*(F140+1)</f>
        <v>0</v>
      </c>
      <c r="AK12" s="97">
        <f>$AJ$12/$D$12*$AI$12</f>
        <v>0</v>
      </c>
      <c r="AL12" s="97">
        <f>($AK$12*$F$129)+(($F$12*(1+$F$140)^3)/$D$12*$AI$12)</f>
        <v>0</v>
      </c>
      <c r="AM12" s="97">
        <f>SUM($AK$12:$AL$12)</f>
        <v>0</v>
      </c>
      <c r="AO12" s="90">
        <f>$AP$12/$D$12</f>
        <v>0</v>
      </c>
      <c r="AP12" s="214">
        <f>AI12</f>
        <v>0</v>
      </c>
      <c r="AQ12" s="91">
        <f>$AJ$12*(F140+1)</f>
        <v>0</v>
      </c>
      <c r="AR12" s="98">
        <f>$AQ$12/$D$12*$AP$12</f>
        <v>0</v>
      </c>
      <c r="AS12" s="98">
        <f>($AR$12*$F$129)+(($F$12*(1+$F$140)^4)/$D$12*$AP$12)</f>
        <v>0</v>
      </c>
      <c r="AT12" s="98">
        <f>SUM($AR$12:$AS$12)</f>
        <v>0</v>
      </c>
    </row>
    <row r="13" spans="1:46" s="3" customFormat="1" x14ac:dyDescent="0.15">
      <c r="A13" s="301"/>
      <c r="B13" t="s">
        <v>42</v>
      </c>
      <c r="C13" s="81"/>
      <c r="D13" s="276"/>
      <c r="E13" s="81"/>
      <c r="F13" s="7">
        <f t="shared" si="0"/>
        <v>0</v>
      </c>
      <c r="G13" s="67">
        <f>$H$13/$D$14</f>
        <v>0</v>
      </c>
      <c r="H13" s="213">
        <v>0</v>
      </c>
      <c r="I13" s="107">
        <f>C14*(100%+I7)</f>
        <v>0</v>
      </c>
      <c r="J13" s="2">
        <f>(($I$13/$D$14)*$H$13)</f>
        <v>0</v>
      </c>
      <c r="K13" s="2">
        <f>($J$13*$F$124)</f>
        <v>0</v>
      </c>
      <c r="L13" s="2">
        <f>SUM($J$13:$K$13)</f>
        <v>0</v>
      </c>
      <c r="N13" s="6">
        <f>$Y$13</f>
        <v>0</v>
      </c>
      <c r="O13" s="6">
        <f>$AF$13</f>
        <v>0</v>
      </c>
      <c r="P13" s="6">
        <f>$AM$13</f>
        <v>0</v>
      </c>
      <c r="Q13" s="6">
        <f>$AT$13</f>
        <v>0</v>
      </c>
      <c r="R13" s="6">
        <f>SUM($L$13:$Q$13)</f>
        <v>0</v>
      </c>
      <c r="S13" s="10"/>
      <c r="T13" s="67">
        <f>$U$13/$D$14</f>
        <v>0</v>
      </c>
      <c r="U13" s="213">
        <f t="shared" si="1"/>
        <v>0</v>
      </c>
      <c r="V13" s="2">
        <f>$I$13*($F$140+1)</f>
        <v>0</v>
      </c>
      <c r="W13" s="19">
        <f>$V$13/$D$14*$U$13</f>
        <v>0</v>
      </c>
      <c r="X13" s="19">
        <f>($W$13*$F$129)</f>
        <v>0</v>
      </c>
      <c r="Y13" s="19">
        <f>SUM($W$13:$X$13)</f>
        <v>0</v>
      </c>
      <c r="AA13" s="67">
        <f>$AB$13/$D$14</f>
        <v>0</v>
      </c>
      <c r="AB13" s="213">
        <f t="shared" si="2"/>
        <v>0</v>
      </c>
      <c r="AC13" s="2">
        <f>$V$13*(F140+1)</f>
        <v>0</v>
      </c>
      <c r="AD13" s="11">
        <f>$AC$13/$D$14*$AB13</f>
        <v>0</v>
      </c>
      <c r="AE13" s="11">
        <f>($AD$13*$F$129)</f>
        <v>0</v>
      </c>
      <c r="AF13" s="11">
        <f>SUM($AD$13:$AE$13)</f>
        <v>0</v>
      </c>
      <c r="AH13" s="67">
        <f>$AI$13/$D$14</f>
        <v>0</v>
      </c>
      <c r="AI13" s="213">
        <f t="shared" si="3"/>
        <v>0</v>
      </c>
      <c r="AJ13" s="2">
        <f>$AC$13*(F140+1)</f>
        <v>0</v>
      </c>
      <c r="AK13" s="21">
        <f>$AJ$13/$D$14*$AI$13</f>
        <v>0</v>
      </c>
      <c r="AL13" s="21">
        <f>($AK$13*$F$129)</f>
        <v>0</v>
      </c>
      <c r="AM13" s="21">
        <f>SUM($AK$13:$AL$13)</f>
        <v>0</v>
      </c>
      <c r="AO13" s="67">
        <f>$AP$13/$D$14</f>
        <v>0</v>
      </c>
      <c r="AP13" s="213">
        <f>AI13</f>
        <v>0</v>
      </c>
      <c r="AQ13" s="2">
        <f>$AJ$13*(F140+1)</f>
        <v>0</v>
      </c>
      <c r="AR13" s="23">
        <f>$AQ$13/$D$14*$AP$13</f>
        <v>0</v>
      </c>
      <c r="AS13" s="23">
        <f>($AR$13*$F$129)</f>
        <v>0</v>
      </c>
      <c r="AT13" s="23">
        <f>SUM($AR$13:$AS$13)</f>
        <v>0</v>
      </c>
    </row>
    <row r="14" spans="1:46" s="92" customFormat="1" x14ac:dyDescent="0.15">
      <c r="A14" s="302"/>
      <c r="B14" s="89" t="s">
        <v>64</v>
      </c>
      <c r="C14" s="207">
        <v>0</v>
      </c>
      <c r="D14" s="275">
        <v>12</v>
      </c>
      <c r="E14" s="209" t="s">
        <v>51</v>
      </c>
      <c r="F14" s="279">
        <f t="shared" si="0"/>
        <v>0</v>
      </c>
      <c r="G14" s="90">
        <f>$H$14/$D$14</f>
        <v>0</v>
      </c>
      <c r="H14" s="214">
        <v>0</v>
      </c>
      <c r="I14" s="108">
        <f>C14*(100%+I7)</f>
        <v>0</v>
      </c>
      <c r="J14" s="91">
        <f>(($I$14/$D$14)*$H$14)</f>
        <v>0</v>
      </c>
      <c r="K14" s="91">
        <f>($J$14*$F$124)+($F$14/$D$14*$H$14)</f>
        <v>0</v>
      </c>
      <c r="L14" s="91">
        <f>SUM($J$14:$K$14)</f>
        <v>0</v>
      </c>
      <c r="N14" s="93">
        <f>$Y$14</f>
        <v>0</v>
      </c>
      <c r="O14" s="93">
        <f>$AF$14</f>
        <v>0</v>
      </c>
      <c r="P14" s="93">
        <f>$AM$14</f>
        <v>0</v>
      </c>
      <c r="Q14" s="93">
        <f>$AT$14</f>
        <v>0</v>
      </c>
      <c r="R14" s="93">
        <f>SUM($L$14:$Q$14)</f>
        <v>0</v>
      </c>
      <c r="S14" s="94"/>
      <c r="T14" s="90">
        <f>$U$14/$D$14</f>
        <v>0</v>
      </c>
      <c r="U14" s="214">
        <f t="shared" si="1"/>
        <v>0</v>
      </c>
      <c r="V14" s="91">
        <f>$I$14*($F$140+1)</f>
        <v>0</v>
      </c>
      <c r="W14" s="95">
        <f>$V$14/$D$14*$U$14</f>
        <v>0</v>
      </c>
      <c r="X14" s="95">
        <f>($W$14*$F$129)+($F$14*(1+$F$140)/$D$14*$U$14)</f>
        <v>0</v>
      </c>
      <c r="Y14" s="95">
        <f>SUM($W$14:$X$14)</f>
        <v>0</v>
      </c>
      <c r="AA14" s="90">
        <f>$AB$14/$D$14</f>
        <v>0</v>
      </c>
      <c r="AB14" s="214">
        <f t="shared" si="2"/>
        <v>0</v>
      </c>
      <c r="AC14" s="91">
        <f>$V$14*(F140+1)</f>
        <v>0</v>
      </c>
      <c r="AD14" s="96">
        <f>$AC$14/$D$14*$AB$14</f>
        <v>0</v>
      </c>
      <c r="AE14" s="96">
        <f>($AD$14*$F$129)+(($F$14*(1+$F$140)^2)/$D$14*$AB$14)</f>
        <v>0</v>
      </c>
      <c r="AF14" s="96">
        <f>SUM($AD$14:$AE$14)</f>
        <v>0</v>
      </c>
      <c r="AH14" s="90">
        <f>$AI$14/$D$14</f>
        <v>0</v>
      </c>
      <c r="AI14" s="214">
        <f t="shared" si="3"/>
        <v>0</v>
      </c>
      <c r="AJ14" s="91">
        <f>$AC$14*(F140+1)</f>
        <v>0</v>
      </c>
      <c r="AK14" s="97">
        <f>$AJ$14/$D$14*$AI$14</f>
        <v>0</v>
      </c>
      <c r="AL14" s="97">
        <f>($AK$14*$F$129)+(($F$14*(1+$F$140)^3)/$D$14*$AI$14)</f>
        <v>0</v>
      </c>
      <c r="AM14" s="97">
        <f>SUM($AK$14:$AL$14)</f>
        <v>0</v>
      </c>
      <c r="AO14" s="90">
        <f>$AP$14/$D$14</f>
        <v>0</v>
      </c>
      <c r="AP14" s="214">
        <f t="shared" ref="AP14:AP62" si="4">AI14</f>
        <v>0</v>
      </c>
      <c r="AQ14" s="91">
        <f>$AJ$14*(F140+1)</f>
        <v>0</v>
      </c>
      <c r="AR14" s="98">
        <f>$AQ$14/$D$14*$AP$14</f>
        <v>0</v>
      </c>
      <c r="AS14" s="98">
        <f>($AR$14*$F$129)+(($F$14*(1+$F$140)^4)/$D$14*$AP$14)</f>
        <v>0</v>
      </c>
      <c r="AT14" s="98">
        <f>SUM($AR$14:$AS$14)</f>
        <v>0</v>
      </c>
    </row>
    <row r="15" spans="1:46" s="3" customFormat="1" x14ac:dyDescent="0.15">
      <c r="A15" s="301"/>
      <c r="B15" t="s">
        <v>42</v>
      </c>
      <c r="C15" s="81"/>
      <c r="D15" s="276"/>
      <c r="E15" s="81"/>
      <c r="F15" s="7">
        <f t="shared" si="0"/>
        <v>0</v>
      </c>
      <c r="G15" s="67">
        <f>$H$15/$D$16</f>
        <v>0</v>
      </c>
      <c r="H15" s="213">
        <v>0</v>
      </c>
      <c r="I15" s="107">
        <f>C16*(100%+I7)</f>
        <v>0</v>
      </c>
      <c r="J15" s="2">
        <f>(($I$15/$D$16)*H15)</f>
        <v>0</v>
      </c>
      <c r="K15" s="2">
        <f>($J$15*$F$124)</f>
        <v>0</v>
      </c>
      <c r="L15" s="2">
        <f>SUM($J$15:$K$15)</f>
        <v>0</v>
      </c>
      <c r="N15" s="6">
        <f>$Y$15</f>
        <v>0</v>
      </c>
      <c r="O15" s="6">
        <f>$AF$15</f>
        <v>0</v>
      </c>
      <c r="P15" s="6">
        <f>$AM$15</f>
        <v>0</v>
      </c>
      <c r="Q15" s="6">
        <f>$AT$15</f>
        <v>0</v>
      </c>
      <c r="R15" s="6">
        <f>SUM($L$15:$Q$15)</f>
        <v>0</v>
      </c>
      <c r="S15" s="10"/>
      <c r="T15" s="67">
        <f>$U$15/$D$16</f>
        <v>0</v>
      </c>
      <c r="U15" s="213">
        <f t="shared" si="1"/>
        <v>0</v>
      </c>
      <c r="V15" s="2">
        <f>$I$15*($F$140+1)</f>
        <v>0</v>
      </c>
      <c r="W15" s="19">
        <f>$V$15/$D$16*$U$15</f>
        <v>0</v>
      </c>
      <c r="X15" s="19">
        <f>($W$15*$F$129)</f>
        <v>0</v>
      </c>
      <c r="Y15" s="19">
        <f>SUM($W$15:$X$15)</f>
        <v>0</v>
      </c>
      <c r="AA15" s="67">
        <f>$AB$15/$D$16</f>
        <v>0</v>
      </c>
      <c r="AB15" s="213">
        <f t="shared" si="2"/>
        <v>0</v>
      </c>
      <c r="AC15" s="2">
        <f>$V$15*(F140+1)</f>
        <v>0</v>
      </c>
      <c r="AD15" s="11">
        <f>$AC$15/$D$16*$AB$15</f>
        <v>0</v>
      </c>
      <c r="AE15" s="11">
        <f>($AD$15*$F$129)</f>
        <v>0</v>
      </c>
      <c r="AF15" s="11">
        <f>SUM($AD$15:$AE$15)</f>
        <v>0</v>
      </c>
      <c r="AH15" s="67">
        <f>$AI$15/$D$16</f>
        <v>0</v>
      </c>
      <c r="AI15" s="213">
        <f t="shared" si="3"/>
        <v>0</v>
      </c>
      <c r="AJ15" s="2">
        <f>$AC$15*(F140+1)</f>
        <v>0</v>
      </c>
      <c r="AK15" s="21">
        <f>$AJ$15/$D$16*$AI$15</f>
        <v>0</v>
      </c>
      <c r="AL15" s="21">
        <f>($AK$15*$F$129)</f>
        <v>0</v>
      </c>
      <c r="AM15" s="21">
        <f>SUM($AK$15:$AL$15)</f>
        <v>0</v>
      </c>
      <c r="AO15" s="67">
        <f>$AP$15/$D$16</f>
        <v>0</v>
      </c>
      <c r="AP15" s="213">
        <f t="shared" si="4"/>
        <v>0</v>
      </c>
      <c r="AQ15" s="2">
        <f>$AJ$15*(F140+1)</f>
        <v>0</v>
      </c>
      <c r="AR15" s="23">
        <f>$AQ$15/$D$16*$AP$15</f>
        <v>0</v>
      </c>
      <c r="AS15" s="23">
        <f>($AR$15*$F$129)</f>
        <v>0</v>
      </c>
      <c r="AT15" s="23">
        <f>SUM($AR$15:$AS$15)</f>
        <v>0</v>
      </c>
    </row>
    <row r="16" spans="1:46" s="92" customFormat="1" x14ac:dyDescent="0.15">
      <c r="A16" s="302"/>
      <c r="B16" s="89" t="s">
        <v>64</v>
      </c>
      <c r="C16" s="207">
        <v>0</v>
      </c>
      <c r="D16" s="275">
        <v>12</v>
      </c>
      <c r="E16" s="209" t="s">
        <v>51</v>
      </c>
      <c r="F16" s="279">
        <f t="shared" si="0"/>
        <v>0</v>
      </c>
      <c r="G16" s="90">
        <f>$H$16/$D$16</f>
        <v>0</v>
      </c>
      <c r="H16" s="214">
        <v>0</v>
      </c>
      <c r="I16" s="108">
        <f>C16*(100%+I7)</f>
        <v>0</v>
      </c>
      <c r="J16" s="91">
        <f>(($I$16/$D$16)*$H$16)</f>
        <v>0</v>
      </c>
      <c r="K16" s="91">
        <f>($J$16*$F$124)+($F$16/$D$16*$H$16)</f>
        <v>0</v>
      </c>
      <c r="L16" s="91">
        <f>SUM($J$16:$K$16)</f>
        <v>0</v>
      </c>
      <c r="N16" s="93">
        <f>$Y$16</f>
        <v>0</v>
      </c>
      <c r="O16" s="93">
        <f>$AF$16</f>
        <v>0</v>
      </c>
      <c r="P16" s="93">
        <f>$AM$16</f>
        <v>0</v>
      </c>
      <c r="Q16" s="93">
        <f>$AT$16</f>
        <v>0</v>
      </c>
      <c r="R16" s="93">
        <f>SUM($L$16:$Q$16)</f>
        <v>0</v>
      </c>
      <c r="S16" s="94"/>
      <c r="T16" s="90">
        <f>$U$16/$D$16</f>
        <v>0</v>
      </c>
      <c r="U16" s="214">
        <f t="shared" si="1"/>
        <v>0</v>
      </c>
      <c r="V16" s="91">
        <f>$I$16*($F$140+1)</f>
        <v>0</v>
      </c>
      <c r="W16" s="95">
        <f>$V$16/$D$16*$U$16</f>
        <v>0</v>
      </c>
      <c r="X16" s="95">
        <f>($W$16*$F$129)+($F$16*(1+$F$140)/$D$16*$U$16)</f>
        <v>0</v>
      </c>
      <c r="Y16" s="95">
        <f>SUM($W$16:$X$16)</f>
        <v>0</v>
      </c>
      <c r="AA16" s="90">
        <f>$AB$16/$D$16</f>
        <v>0</v>
      </c>
      <c r="AB16" s="214">
        <f t="shared" si="2"/>
        <v>0</v>
      </c>
      <c r="AC16" s="91">
        <f>$V$16*(F140+1)</f>
        <v>0</v>
      </c>
      <c r="AD16" s="96">
        <f>$AC$16/$D$16*$AB$16</f>
        <v>0</v>
      </c>
      <c r="AE16" s="96">
        <f>($AD$16*$F$129)+(($F$16*(1+$F$140)^2)/$D$16*$AB$16)</f>
        <v>0</v>
      </c>
      <c r="AF16" s="96">
        <f>SUM($AD$16:$AE$16)</f>
        <v>0</v>
      </c>
      <c r="AH16" s="90">
        <f>$AI$16/$D$16</f>
        <v>0</v>
      </c>
      <c r="AI16" s="214">
        <f t="shared" si="3"/>
        <v>0</v>
      </c>
      <c r="AJ16" s="91">
        <f>$AC$16*(F140+1)</f>
        <v>0</v>
      </c>
      <c r="AK16" s="97">
        <f>$AJ$16/$D$16*$AI$16</f>
        <v>0</v>
      </c>
      <c r="AL16" s="97">
        <f>($AK$16*$F$129)+(($F$16*(1+$F$140)^3)/$D$16*$AI$16)</f>
        <v>0</v>
      </c>
      <c r="AM16" s="97">
        <f>SUM($AK$16:$AL$16)</f>
        <v>0</v>
      </c>
      <c r="AO16" s="90">
        <f>$AP$16/$D$16</f>
        <v>0</v>
      </c>
      <c r="AP16" s="214">
        <f t="shared" si="4"/>
        <v>0</v>
      </c>
      <c r="AQ16" s="91">
        <f>$AJ$16*(F140+1)</f>
        <v>0</v>
      </c>
      <c r="AR16" s="98">
        <f>$AQ$16/$D$16*$AP$16</f>
        <v>0</v>
      </c>
      <c r="AS16" s="98">
        <f>($AR$16*$F$129)+(($F$16*(1+$F$140)^4)/$D$16*$AP$16)</f>
        <v>0</v>
      </c>
      <c r="AT16" s="98">
        <f>SUM($AR$16:$AS$16)</f>
        <v>0</v>
      </c>
    </row>
    <row r="17" spans="1:46" s="3" customFormat="1" x14ac:dyDescent="0.15">
      <c r="A17" s="301"/>
      <c r="B17" t="s">
        <v>42</v>
      </c>
      <c r="C17" s="81"/>
      <c r="D17" s="276"/>
      <c r="E17" s="81"/>
      <c r="F17" s="7">
        <f t="shared" si="0"/>
        <v>0</v>
      </c>
      <c r="G17" s="67">
        <f>$H$17/$D$18</f>
        <v>0</v>
      </c>
      <c r="H17" s="213">
        <v>0</v>
      </c>
      <c r="I17" s="107">
        <f>C18*(100%+I7)</f>
        <v>0</v>
      </c>
      <c r="J17" s="2">
        <f>(($I$17/$D$18)*$H$17)</f>
        <v>0</v>
      </c>
      <c r="K17" s="2">
        <f>($J$17*$F$124)</f>
        <v>0</v>
      </c>
      <c r="L17" s="2">
        <f>SUM($J$17:$K$17)</f>
        <v>0</v>
      </c>
      <c r="N17" s="6">
        <f>$Y$17</f>
        <v>0</v>
      </c>
      <c r="O17" s="6">
        <f>$AF$17</f>
        <v>0</v>
      </c>
      <c r="P17" s="6">
        <f>$AM$17</f>
        <v>0</v>
      </c>
      <c r="Q17" s="6">
        <f>$AT$17</f>
        <v>0</v>
      </c>
      <c r="R17" s="6">
        <f>SUM($L$17:$Q$17)</f>
        <v>0</v>
      </c>
      <c r="S17" s="10"/>
      <c r="T17" s="67">
        <f>$U$17/$D$18</f>
        <v>0</v>
      </c>
      <c r="U17" s="213">
        <f t="shared" si="1"/>
        <v>0</v>
      </c>
      <c r="V17" s="2">
        <f>$I$17*($F$140+1)</f>
        <v>0</v>
      </c>
      <c r="W17" s="19">
        <f>$V$17/$D$18*$U$17</f>
        <v>0</v>
      </c>
      <c r="X17" s="19">
        <f>($W$17*$F$129)</f>
        <v>0</v>
      </c>
      <c r="Y17" s="19">
        <f>SUM($W$17:$X$17)</f>
        <v>0</v>
      </c>
      <c r="AA17" s="67">
        <f>$AB$17/$D$18</f>
        <v>0</v>
      </c>
      <c r="AB17" s="213">
        <f t="shared" si="2"/>
        <v>0</v>
      </c>
      <c r="AC17" s="2">
        <f>$V$17*(F140+1)</f>
        <v>0</v>
      </c>
      <c r="AD17" s="11">
        <f>$AC$17/$D$18*$AB$17</f>
        <v>0</v>
      </c>
      <c r="AE17" s="11">
        <f>($AD$17*$F$129)</f>
        <v>0</v>
      </c>
      <c r="AF17" s="11">
        <f>SUM($AD$17:$AE$17)</f>
        <v>0</v>
      </c>
      <c r="AH17" s="67">
        <f>$AI$17/$D$18</f>
        <v>0</v>
      </c>
      <c r="AI17" s="213">
        <f t="shared" si="3"/>
        <v>0</v>
      </c>
      <c r="AJ17" s="2">
        <f>$AC$17*(F140+1)</f>
        <v>0</v>
      </c>
      <c r="AK17" s="21">
        <f>$AJ$17/$D$18*$AI$17</f>
        <v>0</v>
      </c>
      <c r="AL17" s="21">
        <f>($AK$17*$F$129)</f>
        <v>0</v>
      </c>
      <c r="AM17" s="21">
        <f>SUM($AK$17:$AL$17)</f>
        <v>0</v>
      </c>
      <c r="AO17" s="67">
        <f>$AP$17/$D$18</f>
        <v>0</v>
      </c>
      <c r="AP17" s="213">
        <f t="shared" si="4"/>
        <v>0</v>
      </c>
      <c r="AQ17" s="2">
        <f>$AJ$17*(F140+1)</f>
        <v>0</v>
      </c>
      <c r="AR17" s="23">
        <f>$AQ$17/$D$18*$AP$17</f>
        <v>0</v>
      </c>
      <c r="AS17" s="23">
        <f>($AR$17*$F$129)</f>
        <v>0</v>
      </c>
      <c r="AT17" s="23">
        <f>SUM($AR$17:$AS$17)</f>
        <v>0</v>
      </c>
    </row>
    <row r="18" spans="1:46" s="92" customFormat="1" x14ac:dyDescent="0.15">
      <c r="A18" s="302"/>
      <c r="B18" s="89" t="s">
        <v>64</v>
      </c>
      <c r="C18" s="207">
        <v>0</v>
      </c>
      <c r="D18" s="275">
        <v>12</v>
      </c>
      <c r="E18" s="209" t="s">
        <v>51</v>
      </c>
      <c r="F18" s="279">
        <f t="shared" si="0"/>
        <v>0</v>
      </c>
      <c r="G18" s="90">
        <f>$H$18/$D$18</f>
        <v>0</v>
      </c>
      <c r="H18" s="214">
        <v>0</v>
      </c>
      <c r="I18" s="108">
        <f>C18*(100%+I7)</f>
        <v>0</v>
      </c>
      <c r="J18" s="91">
        <f>(($I$18/$D$18)*$H$18)</f>
        <v>0</v>
      </c>
      <c r="K18" s="91">
        <f>($J$18*$F$124)+($F$18/$D$18*$H$18)</f>
        <v>0</v>
      </c>
      <c r="L18" s="91">
        <f>SUM($J$18:$K$18)</f>
        <v>0</v>
      </c>
      <c r="N18" s="93">
        <f>$Y$18</f>
        <v>0</v>
      </c>
      <c r="O18" s="93">
        <f>$AF$18</f>
        <v>0</v>
      </c>
      <c r="P18" s="93">
        <f>$AM$18</f>
        <v>0</v>
      </c>
      <c r="Q18" s="93">
        <f>$AT$18</f>
        <v>0</v>
      </c>
      <c r="R18" s="93">
        <f>SUM($L$18:$Q$18)</f>
        <v>0</v>
      </c>
      <c r="S18" s="94"/>
      <c r="T18" s="90">
        <f>$U$18/$D$18</f>
        <v>0</v>
      </c>
      <c r="U18" s="214">
        <f t="shared" si="1"/>
        <v>0</v>
      </c>
      <c r="V18" s="91">
        <f>$I$18*($F$140+1)</f>
        <v>0</v>
      </c>
      <c r="W18" s="95">
        <f>$V$18/$D$18*$U$18</f>
        <v>0</v>
      </c>
      <c r="X18" s="95">
        <f>($W$18*$F$129)+($F$18*(1+$F$140)/$D$18*$U$18)</f>
        <v>0</v>
      </c>
      <c r="Y18" s="95">
        <f>SUM($W$18:$X$18)</f>
        <v>0</v>
      </c>
      <c r="AA18" s="90">
        <f>$AB$18/$D$18</f>
        <v>0</v>
      </c>
      <c r="AB18" s="214">
        <f t="shared" si="2"/>
        <v>0</v>
      </c>
      <c r="AC18" s="91">
        <f>$V$18*(F140+1)</f>
        <v>0</v>
      </c>
      <c r="AD18" s="96">
        <f>$AC$18/$D$18*$AB$18</f>
        <v>0</v>
      </c>
      <c r="AE18" s="96">
        <f>($AD$18*$F$129)+(($F$18*(1+$F$140)^2)/$D$18*$AB$18)</f>
        <v>0</v>
      </c>
      <c r="AF18" s="96">
        <f>SUM($AD$18:$AE$18)</f>
        <v>0</v>
      </c>
      <c r="AH18" s="90">
        <f>$AI$18/$D$18</f>
        <v>0</v>
      </c>
      <c r="AI18" s="214">
        <f t="shared" si="3"/>
        <v>0</v>
      </c>
      <c r="AJ18" s="91">
        <f>$AC$18*(F140+1)</f>
        <v>0</v>
      </c>
      <c r="AK18" s="97">
        <f>$AJ$18/$D$18*$AI$18</f>
        <v>0</v>
      </c>
      <c r="AL18" s="97">
        <f>($AK$18*$F$129)+(($F$18*(1+$F$140)^3)/$D$18*$AI$18)</f>
        <v>0</v>
      </c>
      <c r="AM18" s="97">
        <f>SUM($AK$18:$AL$18)</f>
        <v>0</v>
      </c>
      <c r="AO18" s="90">
        <f>$AP$18/$D$18</f>
        <v>0</v>
      </c>
      <c r="AP18" s="214">
        <f t="shared" si="4"/>
        <v>0</v>
      </c>
      <c r="AQ18" s="91">
        <f>$AJ$18*(F140+1)</f>
        <v>0</v>
      </c>
      <c r="AR18" s="98">
        <f>$AQ$18/$D$18*$AP$18</f>
        <v>0</v>
      </c>
      <c r="AS18" s="98">
        <f>($AR$18*$F$129)+(($F$18*(1+$F$140)^4)/$D$18*$AP$18)</f>
        <v>0</v>
      </c>
      <c r="AT18" s="98">
        <f>SUM($AR$18:$AS$18)</f>
        <v>0</v>
      </c>
    </row>
    <row r="19" spans="1:46" s="3" customFormat="1" hidden="1" outlineLevel="1" x14ac:dyDescent="0.15">
      <c r="A19" s="301"/>
      <c r="B19" t="s">
        <v>42</v>
      </c>
      <c r="C19" s="81"/>
      <c r="D19" s="276"/>
      <c r="E19" s="81"/>
      <c r="F19" s="7">
        <f t="shared" si="0"/>
        <v>0</v>
      </c>
      <c r="G19" s="67">
        <f>$H$19/$D$20</f>
        <v>0</v>
      </c>
      <c r="H19" s="213">
        <v>0</v>
      </c>
      <c r="I19" s="107">
        <f>C20*(100%+I7)</f>
        <v>0</v>
      </c>
      <c r="J19" s="2">
        <f>(($I$19/$D$20)*$H$19)</f>
        <v>0</v>
      </c>
      <c r="K19" s="2">
        <f>($J$19*$F$124)</f>
        <v>0</v>
      </c>
      <c r="L19" s="2">
        <f>SUM($J$19:$K$19)</f>
        <v>0</v>
      </c>
      <c r="N19" s="6">
        <f>$Y$19</f>
        <v>0</v>
      </c>
      <c r="O19" s="6">
        <f>$AF$19</f>
        <v>0</v>
      </c>
      <c r="P19" s="6">
        <f>$AM$19</f>
        <v>0</v>
      </c>
      <c r="Q19" s="6">
        <f>$AT$19</f>
        <v>0</v>
      </c>
      <c r="R19" s="6">
        <f>SUM($L$19:$Q$19)</f>
        <v>0</v>
      </c>
      <c r="S19" s="10"/>
      <c r="T19" s="67">
        <f>$U$19/$D$20</f>
        <v>0</v>
      </c>
      <c r="U19" s="213">
        <f t="shared" si="1"/>
        <v>0</v>
      </c>
      <c r="V19" s="2">
        <f>$I$19*($F$140+1)</f>
        <v>0</v>
      </c>
      <c r="W19" s="19">
        <f>$V$19/$D$20*$U$19</f>
        <v>0</v>
      </c>
      <c r="X19" s="19">
        <f>($W$19*$F$129)</f>
        <v>0</v>
      </c>
      <c r="Y19" s="19">
        <f>SUM($W$19:$X$19)</f>
        <v>0</v>
      </c>
      <c r="AA19" s="67">
        <f>$AB$19/$D$20</f>
        <v>0</v>
      </c>
      <c r="AB19" s="213">
        <f t="shared" si="2"/>
        <v>0</v>
      </c>
      <c r="AC19" s="2">
        <f>$V$19*(F140+1)</f>
        <v>0</v>
      </c>
      <c r="AD19" s="11">
        <f>$AC$19/$D$20*$AB$19</f>
        <v>0</v>
      </c>
      <c r="AE19" s="11">
        <f>($AD$19*$F$129)</f>
        <v>0</v>
      </c>
      <c r="AF19" s="11">
        <f>SUM($AD$19:$AE$19)</f>
        <v>0</v>
      </c>
      <c r="AH19" s="67">
        <f>$AI$19/$D$20</f>
        <v>0</v>
      </c>
      <c r="AI19" s="213">
        <f t="shared" si="3"/>
        <v>0</v>
      </c>
      <c r="AJ19" s="2">
        <f>$AC$19*(F140+1)</f>
        <v>0</v>
      </c>
      <c r="AK19" s="21">
        <f>$AJ$19/$D$20*$AI$19</f>
        <v>0</v>
      </c>
      <c r="AL19" s="21">
        <f>($AK$19*$F$129)</f>
        <v>0</v>
      </c>
      <c r="AM19" s="21">
        <f>SUM($AK$19:$AL$19)</f>
        <v>0</v>
      </c>
      <c r="AO19" s="67">
        <f>$AP$19/$D$20</f>
        <v>0</v>
      </c>
      <c r="AP19" s="213">
        <f t="shared" si="4"/>
        <v>0</v>
      </c>
      <c r="AQ19" s="2">
        <f>$AJ$19*(F140+1)</f>
        <v>0</v>
      </c>
      <c r="AR19" s="23">
        <f>$AQ$19/$D$20*$AP$19</f>
        <v>0</v>
      </c>
      <c r="AS19" s="23">
        <f>($AR$19*$F$129)</f>
        <v>0</v>
      </c>
      <c r="AT19" s="23">
        <f>SUM($AR$19:$AS$19)</f>
        <v>0</v>
      </c>
    </row>
    <row r="20" spans="1:46" s="92" customFormat="1" hidden="1" outlineLevel="1" x14ac:dyDescent="0.15">
      <c r="A20" s="302"/>
      <c r="B20" s="89" t="s">
        <v>64</v>
      </c>
      <c r="C20" s="207">
        <v>0</v>
      </c>
      <c r="D20" s="275">
        <v>12</v>
      </c>
      <c r="E20" s="209" t="s">
        <v>51</v>
      </c>
      <c r="F20" s="279">
        <f t="shared" si="0"/>
        <v>0</v>
      </c>
      <c r="G20" s="90">
        <f>$H$20/$D$20</f>
        <v>0</v>
      </c>
      <c r="H20" s="214">
        <v>0</v>
      </c>
      <c r="I20" s="108">
        <f>C20*(100%+I7)</f>
        <v>0</v>
      </c>
      <c r="J20" s="91">
        <f>(($I$20/$D$20)*$H$20)</f>
        <v>0</v>
      </c>
      <c r="K20" s="91">
        <f>($J$20*$F$124)+($F$20/$D$20*$H$20)</f>
        <v>0</v>
      </c>
      <c r="L20" s="91">
        <f>SUM($J$20:$K$20)</f>
        <v>0</v>
      </c>
      <c r="N20" s="93">
        <f>$Y$20</f>
        <v>0</v>
      </c>
      <c r="O20" s="93">
        <f>$AF$20</f>
        <v>0</v>
      </c>
      <c r="P20" s="93">
        <f>$AM$20</f>
        <v>0</v>
      </c>
      <c r="Q20" s="93">
        <f>$AT$20</f>
        <v>0</v>
      </c>
      <c r="R20" s="93">
        <f>SUM($L$20:$Q$20)</f>
        <v>0</v>
      </c>
      <c r="S20" s="94"/>
      <c r="T20" s="90">
        <f>$U$20/$D$20</f>
        <v>0</v>
      </c>
      <c r="U20" s="214">
        <f t="shared" si="1"/>
        <v>0</v>
      </c>
      <c r="V20" s="91">
        <f>$I$20*($F$140+1)</f>
        <v>0</v>
      </c>
      <c r="W20" s="95">
        <f>$V$20/$D$20*$U$20</f>
        <v>0</v>
      </c>
      <c r="X20" s="95">
        <f>($W$20*$F$129)+($F$20*(1+$F$140)/$D$20*$U$20)</f>
        <v>0</v>
      </c>
      <c r="Y20" s="95">
        <f>SUM($W$20:$X$20)</f>
        <v>0</v>
      </c>
      <c r="AA20" s="90">
        <f>$AB$20/$D$20</f>
        <v>0</v>
      </c>
      <c r="AB20" s="214">
        <f t="shared" si="2"/>
        <v>0</v>
      </c>
      <c r="AC20" s="91">
        <f>$V$20*(F140+1)</f>
        <v>0</v>
      </c>
      <c r="AD20" s="96">
        <f>$AC$20/$D$20*$AB$20</f>
        <v>0</v>
      </c>
      <c r="AE20" s="96">
        <f>($AD$20*$F$129)+(($F$20*(1+$F$140)^2)/$D$20*$AB$20)</f>
        <v>0</v>
      </c>
      <c r="AF20" s="96">
        <f>SUM($AD$20:$AE$20)</f>
        <v>0</v>
      </c>
      <c r="AH20" s="90">
        <f>$AI$20/$D$20</f>
        <v>0</v>
      </c>
      <c r="AI20" s="214">
        <f t="shared" si="3"/>
        <v>0</v>
      </c>
      <c r="AJ20" s="91">
        <f>$AC$20*(F140+1)</f>
        <v>0</v>
      </c>
      <c r="AK20" s="97">
        <f>$AJ$20/$D$20*$AI$20</f>
        <v>0</v>
      </c>
      <c r="AL20" s="97">
        <f>($AK$20*$F$129)+(($F$20*(1+$F$140)^3)/$D$20*$AI$20)</f>
        <v>0</v>
      </c>
      <c r="AM20" s="97">
        <f>SUM($AK$20:$AL$20)</f>
        <v>0</v>
      </c>
      <c r="AO20" s="90">
        <f>$AP$20/$D$20</f>
        <v>0</v>
      </c>
      <c r="AP20" s="214">
        <f t="shared" si="4"/>
        <v>0</v>
      </c>
      <c r="AQ20" s="91">
        <f>$AJ$20*(F140+1)</f>
        <v>0</v>
      </c>
      <c r="AR20" s="98">
        <f>$AQ$20/$D$20*$AP$20</f>
        <v>0</v>
      </c>
      <c r="AS20" s="98">
        <f>($AR$20*$F$129)+(($F$20*(1+$F$140)^4)/$D$20*$AP$20)</f>
        <v>0</v>
      </c>
      <c r="AT20" s="98">
        <f>SUM($AR$20:$AS$20)</f>
        <v>0</v>
      </c>
    </row>
    <row r="21" spans="1:46" s="244" customFormat="1" hidden="1" outlineLevel="1" x14ac:dyDescent="0.15">
      <c r="A21" s="301"/>
      <c r="B21" s="239" t="s">
        <v>42</v>
      </c>
      <c r="C21" s="240"/>
      <c r="D21" s="277"/>
      <c r="E21" s="240"/>
      <c r="F21" s="8">
        <f t="shared" si="0"/>
        <v>0</v>
      </c>
      <c r="G21" s="242">
        <f>$H$21/$D$22</f>
        <v>0</v>
      </c>
      <c r="H21" s="243">
        <v>0</v>
      </c>
      <c r="I21" s="22">
        <f>C22*(100%+I7)</f>
        <v>0</v>
      </c>
      <c r="J21" s="5">
        <f>(($I$21/$D$22)*$H$21)</f>
        <v>0</v>
      </c>
      <c r="K21" s="5">
        <f>($J$21*$F$124)</f>
        <v>0</v>
      </c>
      <c r="L21" s="5">
        <f>SUM($J$21:$K$21)</f>
        <v>0</v>
      </c>
      <c r="N21" s="245">
        <f>$Y$21</f>
        <v>0</v>
      </c>
      <c r="O21" s="245">
        <f>$AF$21</f>
        <v>0</v>
      </c>
      <c r="P21" s="245">
        <f>$AM$21</f>
        <v>0</v>
      </c>
      <c r="Q21" s="245">
        <f>$AT$21</f>
        <v>0</v>
      </c>
      <c r="R21" s="245">
        <f>SUM($L$21:$Q$21)</f>
        <v>0</v>
      </c>
      <c r="S21" s="246"/>
      <c r="T21" s="251">
        <f>$U$21/$D$22</f>
        <v>0</v>
      </c>
      <c r="U21" s="243">
        <f t="shared" ref="U21:U40" si="5">H21</f>
        <v>0</v>
      </c>
      <c r="V21" s="5">
        <f>$I$21*($F$140+1)</f>
        <v>0</v>
      </c>
      <c r="W21" s="247">
        <f>$V$21/$D$12*$U$21</f>
        <v>0</v>
      </c>
      <c r="X21" s="247">
        <f>($W$21*$F$129)</f>
        <v>0</v>
      </c>
      <c r="Y21" s="247">
        <f>SUM($W$21:$X$21)</f>
        <v>0</v>
      </c>
      <c r="AA21" s="251">
        <f>$AB$21/$D$22</f>
        <v>0</v>
      </c>
      <c r="AB21" s="243">
        <f t="shared" ref="AB21:AB40" si="6">U21</f>
        <v>0</v>
      </c>
      <c r="AC21" s="5">
        <f>$V$21*(F140+1)</f>
        <v>0</v>
      </c>
      <c r="AD21" s="248">
        <f>$AC$21/$D$22*$AB$21</f>
        <v>0</v>
      </c>
      <c r="AE21" s="248">
        <f>($AD$21*$F$129)</f>
        <v>0</v>
      </c>
      <c r="AF21" s="248">
        <f>SUM($AD$21:$AE$21)</f>
        <v>0</v>
      </c>
      <c r="AH21" s="251">
        <f>$AI$21/$D$22</f>
        <v>0</v>
      </c>
      <c r="AI21" s="243">
        <f t="shared" ref="AI21:AI40" si="7">AB21</f>
        <v>0</v>
      </c>
      <c r="AJ21" s="5">
        <f>$AC$21*(F140+1)</f>
        <v>0</v>
      </c>
      <c r="AK21" s="249">
        <f>$AJ$21/$D$22*$AI$21</f>
        <v>0</v>
      </c>
      <c r="AL21" s="249">
        <f>($AK$21*$F$129)</f>
        <v>0</v>
      </c>
      <c r="AM21" s="249">
        <f>SUM($AK$21:$AL$21)</f>
        <v>0</v>
      </c>
      <c r="AO21" s="251">
        <f>$AP$21/$D$22</f>
        <v>0</v>
      </c>
      <c r="AP21" s="243">
        <f>AI21</f>
        <v>0</v>
      </c>
      <c r="AQ21" s="5">
        <f>$AJ$21*(F140+1)</f>
        <v>0</v>
      </c>
      <c r="AR21" s="250">
        <f>$AQ$21/$D$22*$AP$21</f>
        <v>0</v>
      </c>
      <c r="AS21" s="250">
        <f>($AR$21*$F$129)</f>
        <v>0</v>
      </c>
      <c r="AT21" s="250">
        <f>SUM($AR$21:$AS$21)</f>
        <v>0</v>
      </c>
    </row>
    <row r="22" spans="1:46" s="92" customFormat="1" hidden="1" outlineLevel="1" x14ac:dyDescent="0.15">
      <c r="A22" s="302"/>
      <c r="B22" s="89" t="s">
        <v>64</v>
      </c>
      <c r="C22" s="207">
        <v>0</v>
      </c>
      <c r="D22" s="275">
        <v>12</v>
      </c>
      <c r="E22" s="209" t="s">
        <v>51</v>
      </c>
      <c r="F22" s="279">
        <f t="shared" si="0"/>
        <v>0</v>
      </c>
      <c r="G22" s="90">
        <f>$H$22/$D$22</f>
        <v>0</v>
      </c>
      <c r="H22" s="214">
        <v>0</v>
      </c>
      <c r="I22" s="108">
        <f>C22*(100%+I7)</f>
        <v>0</v>
      </c>
      <c r="J22" s="91">
        <f>(($I$22/$D$22)*$H$22)</f>
        <v>0</v>
      </c>
      <c r="K22" s="91">
        <f>($J$22*$F$124)+($F$22/$D$22*$H$22)</f>
        <v>0</v>
      </c>
      <c r="L22" s="91">
        <f>SUM($J$22:$K$22)</f>
        <v>0</v>
      </c>
      <c r="N22" s="93">
        <f>$Y$22</f>
        <v>0</v>
      </c>
      <c r="O22" s="93">
        <f>$AF$22</f>
        <v>0</v>
      </c>
      <c r="P22" s="93">
        <f>$AM$22</f>
        <v>0</v>
      </c>
      <c r="Q22" s="93">
        <f>$AT$22</f>
        <v>0</v>
      </c>
      <c r="R22" s="93">
        <f>SUM($L$22:$Q$22)</f>
        <v>0</v>
      </c>
      <c r="S22" s="94"/>
      <c r="T22" s="90">
        <f>$U$22/$D$22</f>
        <v>0</v>
      </c>
      <c r="U22" s="214">
        <f t="shared" si="5"/>
        <v>0</v>
      </c>
      <c r="V22" s="91">
        <f>$I$22*($F$140+1)</f>
        <v>0</v>
      </c>
      <c r="W22" s="95">
        <f>$V$22/$D$22*$U$22</f>
        <v>0</v>
      </c>
      <c r="X22" s="95">
        <f>($W$22*$F$129)+($F$22*(1+$F$140)/$D$22*$U$22)</f>
        <v>0</v>
      </c>
      <c r="Y22" s="95">
        <f>SUM($W$22:$X$22)</f>
        <v>0</v>
      </c>
      <c r="AA22" s="90">
        <f>$AB$22/$D$22</f>
        <v>0</v>
      </c>
      <c r="AB22" s="214">
        <f t="shared" si="6"/>
        <v>0</v>
      </c>
      <c r="AC22" s="91">
        <f>$V$22*(F140+1)</f>
        <v>0</v>
      </c>
      <c r="AD22" s="96">
        <f>$AC$22/$D$22*$AB$22</f>
        <v>0</v>
      </c>
      <c r="AE22" s="96">
        <f>($AD$22*$F$129)+(($F$22*(1+$F$140)^2)/$D$22*$AB$22)</f>
        <v>0</v>
      </c>
      <c r="AF22" s="96">
        <f>SUM($AD$22:$AE$22)</f>
        <v>0</v>
      </c>
      <c r="AH22" s="90">
        <f>$AI$22/$D$22</f>
        <v>0</v>
      </c>
      <c r="AI22" s="214">
        <f t="shared" si="7"/>
        <v>0</v>
      </c>
      <c r="AJ22" s="91">
        <f>$AC$22*(F140+1)</f>
        <v>0</v>
      </c>
      <c r="AK22" s="97">
        <f>$AJ$22/$D$22*$AI$22</f>
        <v>0</v>
      </c>
      <c r="AL22" s="97">
        <f>($AK$22*$F$129)+(($F$22*(1+$F$140)^3)/$D$22*$AI$22)</f>
        <v>0</v>
      </c>
      <c r="AM22" s="97">
        <f>SUM($AK$22:$AL$22)</f>
        <v>0</v>
      </c>
      <c r="AO22" s="90">
        <f>$AP$22/$D$22</f>
        <v>0</v>
      </c>
      <c r="AP22" s="214">
        <f>AI22</f>
        <v>0</v>
      </c>
      <c r="AQ22" s="91">
        <f>$AJ$22*(F140+1)</f>
        <v>0</v>
      </c>
      <c r="AR22" s="98">
        <f>$AQ$22/$D$22*$AP$22</f>
        <v>0</v>
      </c>
      <c r="AS22" s="98">
        <f>($AR$22*$F$129)+(($F$22*(1+$F$140)^4)/$D$22*$AP$22)</f>
        <v>0</v>
      </c>
      <c r="AT22" s="98">
        <f>SUM($AR$22:$AS$22)</f>
        <v>0</v>
      </c>
    </row>
    <row r="23" spans="1:46" s="3" customFormat="1" hidden="1" outlineLevel="1" x14ac:dyDescent="0.15">
      <c r="A23" s="301"/>
      <c r="B23" t="s">
        <v>42</v>
      </c>
      <c r="C23" s="81"/>
      <c r="D23" s="276"/>
      <c r="E23" s="81"/>
      <c r="F23" s="7">
        <f t="shared" si="0"/>
        <v>0</v>
      </c>
      <c r="G23" s="67">
        <f>$H$23/$D$24</f>
        <v>0</v>
      </c>
      <c r="H23" s="213">
        <v>0</v>
      </c>
      <c r="I23" s="107">
        <f>C24*(100%+I7)</f>
        <v>0</v>
      </c>
      <c r="J23" s="2">
        <f>(($I$23/$D$24)*$H$23)</f>
        <v>0</v>
      </c>
      <c r="K23" s="2">
        <f>($J$23*$F$124)</f>
        <v>0</v>
      </c>
      <c r="L23" s="2">
        <f>SUM($J$23:$K$23)</f>
        <v>0</v>
      </c>
      <c r="N23" s="6">
        <f>$Y$23</f>
        <v>0</v>
      </c>
      <c r="O23" s="6">
        <f>$AF$23</f>
        <v>0</v>
      </c>
      <c r="P23" s="6">
        <f>$AM$23</f>
        <v>0</v>
      </c>
      <c r="Q23" s="6">
        <f>$AT$23</f>
        <v>0</v>
      </c>
      <c r="R23" s="6">
        <f>SUM($L$23:$Q$23)</f>
        <v>0</v>
      </c>
      <c r="S23" s="10"/>
      <c r="T23" s="67">
        <f>$U$23/$D$24</f>
        <v>0</v>
      </c>
      <c r="U23" s="213">
        <f t="shared" si="5"/>
        <v>0</v>
      </c>
      <c r="V23" s="2">
        <f>$I$23*($F$140+1)</f>
        <v>0</v>
      </c>
      <c r="W23" s="19">
        <f>$V$23/$D$24*$U$23</f>
        <v>0</v>
      </c>
      <c r="X23" s="19">
        <f>($W$23*$F$129)</f>
        <v>0</v>
      </c>
      <c r="Y23" s="19">
        <f>SUM($W$23:$X$23)</f>
        <v>0</v>
      </c>
      <c r="AA23" s="67">
        <f>$AB$23/$D$24</f>
        <v>0</v>
      </c>
      <c r="AB23" s="213">
        <f t="shared" si="6"/>
        <v>0</v>
      </c>
      <c r="AC23" s="2">
        <f>$V$23*(F140+1)</f>
        <v>0</v>
      </c>
      <c r="AD23" s="11">
        <f>$AC$23/$D$24*$AB23</f>
        <v>0</v>
      </c>
      <c r="AE23" s="11">
        <f>($AD$23*$F$129)</f>
        <v>0</v>
      </c>
      <c r="AF23" s="11">
        <f>SUM($AD$23:$AE$23)</f>
        <v>0</v>
      </c>
      <c r="AH23" s="67">
        <f>$AI$23/$D$24</f>
        <v>0</v>
      </c>
      <c r="AI23" s="213">
        <f t="shared" si="7"/>
        <v>0</v>
      </c>
      <c r="AJ23" s="2">
        <f>$AC$23*(F140+1)</f>
        <v>0</v>
      </c>
      <c r="AK23" s="21">
        <f>$AJ$23/$D$24*$AI$23</f>
        <v>0</v>
      </c>
      <c r="AL23" s="21">
        <f>($AK$23*$F$129)</f>
        <v>0</v>
      </c>
      <c r="AM23" s="21">
        <f>SUM($AK$23:$AL$23)</f>
        <v>0</v>
      </c>
      <c r="AO23" s="67">
        <f>$AP$23/$D$24</f>
        <v>0</v>
      </c>
      <c r="AP23" s="213">
        <f>AI23</f>
        <v>0</v>
      </c>
      <c r="AQ23" s="2">
        <f>$AJ$23*(F140+1)</f>
        <v>0</v>
      </c>
      <c r="AR23" s="23">
        <f>$AQ$23/$D$24*$AP$23</f>
        <v>0</v>
      </c>
      <c r="AS23" s="23">
        <f>($AR$23*$F$129)</f>
        <v>0</v>
      </c>
      <c r="AT23" s="23">
        <f>SUM($AR$23:$AS$23)</f>
        <v>0</v>
      </c>
    </row>
    <row r="24" spans="1:46" s="92" customFormat="1" hidden="1" outlineLevel="1" x14ac:dyDescent="0.15">
      <c r="A24" s="302"/>
      <c r="B24" s="89" t="s">
        <v>64</v>
      </c>
      <c r="C24" s="207">
        <v>0</v>
      </c>
      <c r="D24" s="275">
        <v>12</v>
      </c>
      <c r="E24" s="209" t="s">
        <v>51</v>
      </c>
      <c r="F24" s="279">
        <f t="shared" si="0"/>
        <v>0</v>
      </c>
      <c r="G24" s="90">
        <f>$H$24/$D$24</f>
        <v>0</v>
      </c>
      <c r="H24" s="214">
        <v>0</v>
      </c>
      <c r="I24" s="108">
        <f>C24*(100%+I7)</f>
        <v>0</v>
      </c>
      <c r="J24" s="91">
        <f>(($I$24/$D$24)*$H$24)</f>
        <v>0</v>
      </c>
      <c r="K24" s="91">
        <f>($J$24*$F$124)+($F$24/$D$24*$H$24)</f>
        <v>0</v>
      </c>
      <c r="L24" s="91">
        <f>SUM($J$24:$K$24)</f>
        <v>0</v>
      </c>
      <c r="N24" s="93">
        <f>$Y$24</f>
        <v>0</v>
      </c>
      <c r="O24" s="93">
        <f>$AF$24</f>
        <v>0</v>
      </c>
      <c r="P24" s="93">
        <f>$AM$24</f>
        <v>0</v>
      </c>
      <c r="Q24" s="93">
        <f>$AT$24</f>
        <v>0</v>
      </c>
      <c r="R24" s="93">
        <f>SUM($L$24:$Q$24)</f>
        <v>0</v>
      </c>
      <c r="S24" s="94"/>
      <c r="T24" s="90">
        <f>$U$24/$D$24</f>
        <v>0</v>
      </c>
      <c r="U24" s="214">
        <f t="shared" si="5"/>
        <v>0</v>
      </c>
      <c r="V24" s="91">
        <f>$I$24*($F$140+1)</f>
        <v>0</v>
      </c>
      <c r="W24" s="95">
        <f>$V$24/$D$24*$U$24</f>
        <v>0</v>
      </c>
      <c r="X24" s="95">
        <f>($W$24*$F$129)+($F$24*(1+$F$140)/$D$24*$U$24)</f>
        <v>0</v>
      </c>
      <c r="Y24" s="95">
        <f>SUM($W$24:$X$24)</f>
        <v>0</v>
      </c>
      <c r="AA24" s="90">
        <f>$AB$24/$D$24</f>
        <v>0</v>
      </c>
      <c r="AB24" s="214">
        <f t="shared" si="6"/>
        <v>0</v>
      </c>
      <c r="AC24" s="91">
        <f>$V$24*(F140+1)</f>
        <v>0</v>
      </c>
      <c r="AD24" s="96">
        <f>$AC$24/$D$24*$AB$24</f>
        <v>0</v>
      </c>
      <c r="AE24" s="96">
        <f>($AD$24*$F$129)+(($F$24*(1+$F$140)^2)/$D$24*$AB$24)</f>
        <v>0</v>
      </c>
      <c r="AF24" s="96">
        <f>SUM($AD$24:$AE$24)</f>
        <v>0</v>
      </c>
      <c r="AH24" s="90">
        <f>$AI$24/$D$24</f>
        <v>0</v>
      </c>
      <c r="AI24" s="214">
        <f t="shared" si="7"/>
        <v>0</v>
      </c>
      <c r="AJ24" s="91">
        <f>$AC$24*(F140+1)</f>
        <v>0</v>
      </c>
      <c r="AK24" s="97">
        <f>$AJ$24/$D$24*$AI$24</f>
        <v>0</v>
      </c>
      <c r="AL24" s="97">
        <f>($AK$24*$F$129)+(($F$24*(1+$F$140)^3)/$D$24*$AI$24)</f>
        <v>0</v>
      </c>
      <c r="AM24" s="97">
        <f>SUM($AK$24:$AL$24)</f>
        <v>0</v>
      </c>
      <c r="AO24" s="90">
        <f>$AP$24/$D$24</f>
        <v>0</v>
      </c>
      <c r="AP24" s="214">
        <f t="shared" ref="AP24:AP30" si="8">AI24</f>
        <v>0</v>
      </c>
      <c r="AQ24" s="91">
        <f>$AJ$24*(F140+1)</f>
        <v>0</v>
      </c>
      <c r="AR24" s="98">
        <f>$AQ$24/$D$24*$AP$24</f>
        <v>0</v>
      </c>
      <c r="AS24" s="98">
        <f>($AR$24*$F$129)+(($F$24*(1+$F$140)^4)/$D$24*$AP$24)</f>
        <v>0</v>
      </c>
      <c r="AT24" s="98">
        <f>SUM($AR$24:$AS$24)</f>
        <v>0</v>
      </c>
    </row>
    <row r="25" spans="1:46" s="3" customFormat="1" hidden="1" outlineLevel="1" x14ac:dyDescent="0.15">
      <c r="A25" s="301"/>
      <c r="B25" t="s">
        <v>42</v>
      </c>
      <c r="C25" s="81"/>
      <c r="D25" s="276"/>
      <c r="E25" s="81"/>
      <c r="F25" s="7">
        <f t="shared" si="0"/>
        <v>0</v>
      </c>
      <c r="G25" s="67">
        <f>$H$25/$D$26</f>
        <v>0</v>
      </c>
      <c r="H25" s="213">
        <v>0</v>
      </c>
      <c r="I25" s="107">
        <f>C26*(100%+I7)</f>
        <v>0</v>
      </c>
      <c r="J25" s="2">
        <f>(($I$25/$D$26)*H25)</f>
        <v>0</v>
      </c>
      <c r="K25" s="2">
        <f>($J$25*$F$124)</f>
        <v>0</v>
      </c>
      <c r="L25" s="2">
        <f>SUM($J$25:$K$25)</f>
        <v>0</v>
      </c>
      <c r="N25" s="6">
        <f>$Y$25</f>
        <v>0</v>
      </c>
      <c r="O25" s="6">
        <f>$AF$25</f>
        <v>0</v>
      </c>
      <c r="P25" s="6">
        <f>$AM$25</f>
        <v>0</v>
      </c>
      <c r="Q25" s="6">
        <f>$AT$25</f>
        <v>0</v>
      </c>
      <c r="R25" s="6">
        <f>SUM($L$25:$Q$25)</f>
        <v>0</v>
      </c>
      <c r="S25" s="10"/>
      <c r="T25" s="67">
        <f>$U$25/$D$26</f>
        <v>0</v>
      </c>
      <c r="U25" s="213">
        <f t="shared" si="5"/>
        <v>0</v>
      </c>
      <c r="V25" s="2">
        <f>$I$25*($F$140+1)</f>
        <v>0</v>
      </c>
      <c r="W25" s="19">
        <f>$V$25/$D$26*$U$25</f>
        <v>0</v>
      </c>
      <c r="X25" s="19">
        <f>($W$25*$F$129)</f>
        <v>0</v>
      </c>
      <c r="Y25" s="19">
        <f>SUM($W$25:$X$25)</f>
        <v>0</v>
      </c>
      <c r="AA25" s="67">
        <f>$AB$25/$D$26</f>
        <v>0</v>
      </c>
      <c r="AB25" s="213">
        <f t="shared" si="6"/>
        <v>0</v>
      </c>
      <c r="AC25" s="2">
        <f>$V$25*(F140+1)</f>
        <v>0</v>
      </c>
      <c r="AD25" s="11">
        <f>$AC$25/$D$26*$AB$25</f>
        <v>0</v>
      </c>
      <c r="AE25" s="11">
        <f>($AD$25*$F$129)</f>
        <v>0</v>
      </c>
      <c r="AF25" s="11">
        <f>SUM($AD$25:$AE$25)</f>
        <v>0</v>
      </c>
      <c r="AH25" s="67">
        <f>$AI$25/$D$26</f>
        <v>0</v>
      </c>
      <c r="AI25" s="213">
        <f t="shared" si="7"/>
        <v>0</v>
      </c>
      <c r="AJ25" s="2">
        <f>$AC$25*(F140+1)</f>
        <v>0</v>
      </c>
      <c r="AK25" s="21">
        <f>$AJ$25/$D$26*$AI$25</f>
        <v>0</v>
      </c>
      <c r="AL25" s="21">
        <f>($AK$25*$F$129)</f>
        <v>0</v>
      </c>
      <c r="AM25" s="21">
        <f>SUM($AK$25:$AL$25)</f>
        <v>0</v>
      </c>
      <c r="AO25" s="67">
        <f>$AP$25/$D$26</f>
        <v>0</v>
      </c>
      <c r="AP25" s="213">
        <f t="shared" si="8"/>
        <v>0</v>
      </c>
      <c r="AQ25" s="2">
        <f>$AJ$25*(F140+1)</f>
        <v>0</v>
      </c>
      <c r="AR25" s="23">
        <f>$AQ$25/$D$26*$AP$25</f>
        <v>0</v>
      </c>
      <c r="AS25" s="23">
        <f>($AR$25*$F$129)</f>
        <v>0</v>
      </c>
      <c r="AT25" s="23">
        <f>SUM($AR$25:$AS$25)</f>
        <v>0</v>
      </c>
    </row>
    <row r="26" spans="1:46" s="92" customFormat="1" hidden="1" outlineLevel="1" x14ac:dyDescent="0.15">
      <c r="A26" s="302"/>
      <c r="B26" s="89" t="s">
        <v>64</v>
      </c>
      <c r="C26" s="207">
        <v>0</v>
      </c>
      <c r="D26" s="275">
        <v>12</v>
      </c>
      <c r="E26" s="209" t="s">
        <v>51</v>
      </c>
      <c r="F26" s="279">
        <f t="shared" si="0"/>
        <v>0</v>
      </c>
      <c r="G26" s="90">
        <f>$H$26/$D$26</f>
        <v>0</v>
      </c>
      <c r="H26" s="214">
        <v>0</v>
      </c>
      <c r="I26" s="108">
        <f>C26*(100%+I7)</f>
        <v>0</v>
      </c>
      <c r="J26" s="91">
        <f>(($I$26/$D$26)*$H$26)</f>
        <v>0</v>
      </c>
      <c r="K26" s="91">
        <f>($J$26*$F$124)+($F$26/$D$26*$H$26)</f>
        <v>0</v>
      </c>
      <c r="L26" s="91">
        <f>SUM($J$26:$K$26)</f>
        <v>0</v>
      </c>
      <c r="N26" s="93">
        <f>$Y$26</f>
        <v>0</v>
      </c>
      <c r="O26" s="93">
        <f>$AF$26</f>
        <v>0</v>
      </c>
      <c r="P26" s="93">
        <f>$AM$26</f>
        <v>0</v>
      </c>
      <c r="Q26" s="93">
        <f>$AT$26</f>
        <v>0</v>
      </c>
      <c r="R26" s="93">
        <f>SUM($L$26:$Q$26)</f>
        <v>0</v>
      </c>
      <c r="S26" s="94"/>
      <c r="T26" s="90">
        <f>$U$26/$D$26</f>
        <v>0</v>
      </c>
      <c r="U26" s="214">
        <f t="shared" si="5"/>
        <v>0</v>
      </c>
      <c r="V26" s="91">
        <f>$I$26*($F$140+1)</f>
        <v>0</v>
      </c>
      <c r="W26" s="95">
        <f>$V$26/$D$26*$U$26</f>
        <v>0</v>
      </c>
      <c r="X26" s="95">
        <f>($W$26*$F$129)+($F$26*(1+$F$140)/$D$26*$U$26)</f>
        <v>0</v>
      </c>
      <c r="Y26" s="95">
        <f>SUM($W$26:$X$26)</f>
        <v>0</v>
      </c>
      <c r="AA26" s="90">
        <f>$AB$26/$D$26</f>
        <v>0</v>
      </c>
      <c r="AB26" s="214">
        <f t="shared" si="6"/>
        <v>0</v>
      </c>
      <c r="AC26" s="91">
        <f>$V$26*(F140+1)</f>
        <v>0</v>
      </c>
      <c r="AD26" s="96">
        <f>$AC$26/$D$26*$AB$26</f>
        <v>0</v>
      </c>
      <c r="AE26" s="96">
        <f>($AD$26*$F$129)+(($F$26*(1+$F$140)^2)/$D$26*$AB$26)</f>
        <v>0</v>
      </c>
      <c r="AF26" s="96">
        <f>SUM($AD$26:$AE$26)</f>
        <v>0</v>
      </c>
      <c r="AH26" s="90">
        <f>$AI$26/$D$26</f>
        <v>0</v>
      </c>
      <c r="AI26" s="214">
        <f t="shared" si="7"/>
        <v>0</v>
      </c>
      <c r="AJ26" s="91">
        <f>$AC$26*(F140+1)</f>
        <v>0</v>
      </c>
      <c r="AK26" s="97">
        <f>$AJ$26/$D$26*$AI$26</f>
        <v>0</v>
      </c>
      <c r="AL26" s="97">
        <f>($AK$26*$F$129)+(($F$26*(1+$F$140)^3)/$D$26*$AI$26)</f>
        <v>0</v>
      </c>
      <c r="AM26" s="97">
        <f>SUM($AK$26:$AL$26)</f>
        <v>0</v>
      </c>
      <c r="AO26" s="90">
        <f>$AP$26/$D$26</f>
        <v>0</v>
      </c>
      <c r="AP26" s="214">
        <f t="shared" si="8"/>
        <v>0</v>
      </c>
      <c r="AQ26" s="91">
        <f>$AJ$26*(F140+1)</f>
        <v>0</v>
      </c>
      <c r="AR26" s="98">
        <f>$AQ$26/$D$26*$AP$26</f>
        <v>0</v>
      </c>
      <c r="AS26" s="98">
        <f>($AR$26*$F$129)+(($F$26*(1+$F$140)^4)/$D$26*$AP$26)</f>
        <v>0</v>
      </c>
      <c r="AT26" s="98">
        <f>SUM($AR$26:$AS$26)</f>
        <v>0</v>
      </c>
    </row>
    <row r="27" spans="1:46" s="3" customFormat="1" hidden="1" outlineLevel="1" x14ac:dyDescent="0.15">
      <c r="A27" s="301"/>
      <c r="B27" t="s">
        <v>42</v>
      </c>
      <c r="C27" s="81"/>
      <c r="D27" s="276"/>
      <c r="E27" s="81"/>
      <c r="F27" s="7">
        <f t="shared" si="0"/>
        <v>0</v>
      </c>
      <c r="G27" s="67">
        <f>$H$27/$D$28</f>
        <v>0</v>
      </c>
      <c r="H27" s="213">
        <v>0</v>
      </c>
      <c r="I27" s="107">
        <f>C28*(100%+I7)</f>
        <v>0</v>
      </c>
      <c r="J27" s="2">
        <f>(($I$27/$D$28)*$H$27)</f>
        <v>0</v>
      </c>
      <c r="K27" s="2">
        <f>($J$27*$F$124)</f>
        <v>0</v>
      </c>
      <c r="L27" s="2">
        <f>SUM($J$27:$K$27)</f>
        <v>0</v>
      </c>
      <c r="N27" s="6">
        <f>$Y$27</f>
        <v>0</v>
      </c>
      <c r="O27" s="6">
        <f>$AF$27</f>
        <v>0</v>
      </c>
      <c r="P27" s="6">
        <f>$AM$27</f>
        <v>0</v>
      </c>
      <c r="Q27" s="6">
        <f>$AT$27</f>
        <v>0</v>
      </c>
      <c r="R27" s="6">
        <f>SUM($L$27:$Q$27)</f>
        <v>0</v>
      </c>
      <c r="S27" s="10"/>
      <c r="T27" s="67">
        <f>$U$27/$D$28</f>
        <v>0</v>
      </c>
      <c r="U27" s="213">
        <f t="shared" si="5"/>
        <v>0</v>
      </c>
      <c r="V27" s="2">
        <f>$I$27*($F$140+1)</f>
        <v>0</v>
      </c>
      <c r="W27" s="19">
        <f>$V$27/$D$28*$U$27</f>
        <v>0</v>
      </c>
      <c r="X27" s="19">
        <f>($W$27*$F$129)</f>
        <v>0</v>
      </c>
      <c r="Y27" s="19">
        <f>SUM($W$27:$X$27)</f>
        <v>0</v>
      </c>
      <c r="AA27" s="67">
        <f>$AB$27/$D$28</f>
        <v>0</v>
      </c>
      <c r="AB27" s="213">
        <f t="shared" si="6"/>
        <v>0</v>
      </c>
      <c r="AC27" s="2">
        <f>$V$27*(F140+1)</f>
        <v>0</v>
      </c>
      <c r="AD27" s="11">
        <f>$AC$27/$D$28*$AB$27</f>
        <v>0</v>
      </c>
      <c r="AE27" s="11">
        <f>($AD$27*$F$129)</f>
        <v>0</v>
      </c>
      <c r="AF27" s="11">
        <f>SUM($AD$27:$AE$27)</f>
        <v>0</v>
      </c>
      <c r="AH27" s="67">
        <f>$AI$27/$D$28</f>
        <v>0</v>
      </c>
      <c r="AI27" s="213">
        <f t="shared" si="7"/>
        <v>0</v>
      </c>
      <c r="AJ27" s="2">
        <f>$AC$27*(F140+1)</f>
        <v>0</v>
      </c>
      <c r="AK27" s="21">
        <f>$AJ$27/$D$28*$AI$27</f>
        <v>0</v>
      </c>
      <c r="AL27" s="21">
        <f>($AK$27*$F$129)</f>
        <v>0</v>
      </c>
      <c r="AM27" s="21">
        <f>SUM($AK$27:$AL$27)</f>
        <v>0</v>
      </c>
      <c r="AO27" s="67">
        <f>$AP$27/$D$28</f>
        <v>0</v>
      </c>
      <c r="AP27" s="213">
        <f t="shared" si="8"/>
        <v>0</v>
      </c>
      <c r="AQ27" s="2">
        <f>$AJ$27*(F140+1)</f>
        <v>0</v>
      </c>
      <c r="AR27" s="23">
        <f>$AQ$27/$D$28*$AP$27</f>
        <v>0</v>
      </c>
      <c r="AS27" s="23">
        <f>($AR$27*$F$129)</f>
        <v>0</v>
      </c>
      <c r="AT27" s="23">
        <f>SUM($AR$27:$AS$27)</f>
        <v>0</v>
      </c>
    </row>
    <row r="28" spans="1:46" s="92" customFormat="1" hidden="1" outlineLevel="1" x14ac:dyDescent="0.15">
      <c r="A28" s="302"/>
      <c r="B28" s="89" t="s">
        <v>64</v>
      </c>
      <c r="C28" s="207">
        <v>0</v>
      </c>
      <c r="D28" s="275">
        <v>12</v>
      </c>
      <c r="E28" s="209" t="s">
        <v>51</v>
      </c>
      <c r="F28" s="279">
        <f t="shared" si="0"/>
        <v>0</v>
      </c>
      <c r="G28" s="90">
        <f>$H$28/$D$28</f>
        <v>0</v>
      </c>
      <c r="H28" s="214">
        <v>0</v>
      </c>
      <c r="I28" s="108">
        <f>C28*(100%+I7)</f>
        <v>0</v>
      </c>
      <c r="J28" s="91">
        <f>(($I$28/$D$28)*$H$28)</f>
        <v>0</v>
      </c>
      <c r="K28" s="91">
        <f>($J$28*$F$124)+($F$28/$D$28*$H$28)</f>
        <v>0</v>
      </c>
      <c r="L28" s="91">
        <f>SUM($J$28:$K$28)</f>
        <v>0</v>
      </c>
      <c r="N28" s="93">
        <f>$Y$28</f>
        <v>0</v>
      </c>
      <c r="O28" s="93">
        <f>$AF$28</f>
        <v>0</v>
      </c>
      <c r="P28" s="93">
        <f>$AM$28</f>
        <v>0</v>
      </c>
      <c r="Q28" s="93">
        <f>$AT$28</f>
        <v>0</v>
      </c>
      <c r="R28" s="93">
        <f>SUM($L$28:$Q$28)</f>
        <v>0</v>
      </c>
      <c r="S28" s="94"/>
      <c r="T28" s="90">
        <f>$U$28/$D$28</f>
        <v>0</v>
      </c>
      <c r="U28" s="214">
        <f t="shared" si="5"/>
        <v>0</v>
      </c>
      <c r="V28" s="91">
        <f>$I$28*($F$140+1)</f>
        <v>0</v>
      </c>
      <c r="W28" s="95">
        <f>$V$28/$D$28*$U$28</f>
        <v>0</v>
      </c>
      <c r="X28" s="95">
        <f>($W$28*$F$129)+($F$28*(1+$F$140)/$D$28*$U$28)</f>
        <v>0</v>
      </c>
      <c r="Y28" s="95">
        <f>SUM($W$28:$X$28)</f>
        <v>0</v>
      </c>
      <c r="AA28" s="90">
        <f>$AB$28/$D$28</f>
        <v>0</v>
      </c>
      <c r="AB28" s="214">
        <f t="shared" si="6"/>
        <v>0</v>
      </c>
      <c r="AC28" s="91">
        <f>$V$28*(F140+1)</f>
        <v>0</v>
      </c>
      <c r="AD28" s="96">
        <f>$AC$28/$D$28*$AB$28</f>
        <v>0</v>
      </c>
      <c r="AE28" s="96">
        <f>($AD$28*$F$129)+(($F$28*(1+$F$140)^2)/$D$28*$AB$28)</f>
        <v>0</v>
      </c>
      <c r="AF28" s="96">
        <f>SUM($AD$28:$AE$28)</f>
        <v>0</v>
      </c>
      <c r="AH28" s="90">
        <f>$AI$28/$D$28</f>
        <v>0</v>
      </c>
      <c r="AI28" s="214">
        <f t="shared" si="7"/>
        <v>0</v>
      </c>
      <c r="AJ28" s="91">
        <f>$AC$28*(F140+1)</f>
        <v>0</v>
      </c>
      <c r="AK28" s="97">
        <f>$AJ$28/$D$28*$AI$28</f>
        <v>0</v>
      </c>
      <c r="AL28" s="97">
        <f>($AK$28*$F$129)+(($F$28*(1+$F$140)^3)/$D$28*$AI$28)</f>
        <v>0</v>
      </c>
      <c r="AM28" s="97">
        <f>SUM($AK$28:$AL$28)</f>
        <v>0</v>
      </c>
      <c r="AO28" s="90">
        <f>$AP$28/$D$28</f>
        <v>0</v>
      </c>
      <c r="AP28" s="214">
        <f t="shared" si="8"/>
        <v>0</v>
      </c>
      <c r="AQ28" s="91">
        <f>$AJ$28*(F140+1)</f>
        <v>0</v>
      </c>
      <c r="AR28" s="98">
        <f>$AQ$28/$D$28*$AP$28</f>
        <v>0</v>
      </c>
      <c r="AS28" s="98">
        <f>($AR$28*$F$129)+(($F$28*(1+$F$140)^4)/$D$28*$AP$28)</f>
        <v>0</v>
      </c>
      <c r="AT28" s="98">
        <f>SUM($AR$28:$AS$28)</f>
        <v>0</v>
      </c>
    </row>
    <row r="29" spans="1:46" s="3" customFormat="1" hidden="1" outlineLevel="1" x14ac:dyDescent="0.15">
      <c r="A29" s="301"/>
      <c r="B29" t="s">
        <v>42</v>
      </c>
      <c r="C29" s="81"/>
      <c r="D29" s="276"/>
      <c r="E29" s="81"/>
      <c r="F29" s="7">
        <f t="shared" si="0"/>
        <v>0</v>
      </c>
      <c r="G29" s="67">
        <f>$H$29/$D$30</f>
        <v>0</v>
      </c>
      <c r="H29" s="213">
        <v>0</v>
      </c>
      <c r="I29" s="107">
        <f>C30*(100%+I7)</f>
        <v>0</v>
      </c>
      <c r="J29" s="2">
        <f>(($I$29/$D$30)*$H$29)</f>
        <v>0</v>
      </c>
      <c r="K29" s="2">
        <f>($J$29*$F$124)</f>
        <v>0</v>
      </c>
      <c r="L29" s="2">
        <f>SUM($J$29:$K$29)</f>
        <v>0</v>
      </c>
      <c r="N29" s="6">
        <f>$Y$29</f>
        <v>0</v>
      </c>
      <c r="O29" s="6">
        <f>$AF$29</f>
        <v>0</v>
      </c>
      <c r="P29" s="6">
        <f>$AM$29</f>
        <v>0</v>
      </c>
      <c r="Q29" s="6">
        <f>$AT$29</f>
        <v>0</v>
      </c>
      <c r="R29" s="6">
        <f>SUM($L$29:$Q$29)</f>
        <v>0</v>
      </c>
      <c r="S29" s="10"/>
      <c r="T29" s="67">
        <f>$U$29/$D$30</f>
        <v>0</v>
      </c>
      <c r="U29" s="213">
        <f t="shared" si="5"/>
        <v>0</v>
      </c>
      <c r="V29" s="2">
        <f>$I$29*($F$140+1)</f>
        <v>0</v>
      </c>
      <c r="W29" s="19">
        <f>$V$29/$D$30*$U$29</f>
        <v>0</v>
      </c>
      <c r="X29" s="19">
        <f>($W$29*$F$129)</f>
        <v>0</v>
      </c>
      <c r="Y29" s="19">
        <f>SUM($W$29:$X$29)</f>
        <v>0</v>
      </c>
      <c r="AA29" s="67">
        <f>$AB$29/$D$30</f>
        <v>0</v>
      </c>
      <c r="AB29" s="213">
        <f t="shared" si="6"/>
        <v>0</v>
      </c>
      <c r="AC29" s="2">
        <f>$V$29*(F140+1)</f>
        <v>0</v>
      </c>
      <c r="AD29" s="11">
        <f>$AC$29/$D$30*$AB$29</f>
        <v>0</v>
      </c>
      <c r="AE29" s="11">
        <f>($AD$29*$F$129)</f>
        <v>0</v>
      </c>
      <c r="AF29" s="11">
        <f>SUM($AD$29:$AE$29)</f>
        <v>0</v>
      </c>
      <c r="AH29" s="67">
        <f>$AI$29/$D$30</f>
        <v>0</v>
      </c>
      <c r="AI29" s="213">
        <f t="shared" si="7"/>
        <v>0</v>
      </c>
      <c r="AJ29" s="2">
        <f>$AC$29*(F140+1)</f>
        <v>0</v>
      </c>
      <c r="AK29" s="21">
        <f>$AJ$29/$D$30*$AI$29</f>
        <v>0</v>
      </c>
      <c r="AL29" s="21">
        <f>($AK$29*$F$129)</f>
        <v>0</v>
      </c>
      <c r="AM29" s="21">
        <f>SUM($AK$29:$AL$29)</f>
        <v>0</v>
      </c>
      <c r="AO29" s="67">
        <f>$AP$29/$D$30</f>
        <v>0</v>
      </c>
      <c r="AP29" s="213">
        <f t="shared" si="8"/>
        <v>0</v>
      </c>
      <c r="AQ29" s="2">
        <f>$AJ$29*(F140+1)</f>
        <v>0</v>
      </c>
      <c r="AR29" s="23">
        <f>$AQ$29/$D$30*$AP$29</f>
        <v>0</v>
      </c>
      <c r="AS29" s="23">
        <f>($AR$29*$F$129)</f>
        <v>0</v>
      </c>
      <c r="AT29" s="23">
        <f>SUM($AR$29:$AS$29)</f>
        <v>0</v>
      </c>
    </row>
    <row r="30" spans="1:46" s="92" customFormat="1" hidden="1" outlineLevel="1" x14ac:dyDescent="0.15">
      <c r="A30" s="302"/>
      <c r="B30" s="89" t="s">
        <v>64</v>
      </c>
      <c r="C30" s="207">
        <v>0</v>
      </c>
      <c r="D30" s="275">
        <v>12</v>
      </c>
      <c r="E30" s="209" t="s">
        <v>51</v>
      </c>
      <c r="F30" s="279">
        <f t="shared" si="0"/>
        <v>0</v>
      </c>
      <c r="G30" s="90">
        <f>$H$30/$D$30</f>
        <v>0</v>
      </c>
      <c r="H30" s="214">
        <v>0</v>
      </c>
      <c r="I30" s="108">
        <f>C30*(100%+I7)</f>
        <v>0</v>
      </c>
      <c r="J30" s="91">
        <f>(($I$30/$D$30)*$H$30)</f>
        <v>0</v>
      </c>
      <c r="K30" s="91">
        <f>($J$30*$F$124)+($F$30/$D$30*$H$30)</f>
        <v>0</v>
      </c>
      <c r="L30" s="91">
        <f>SUM($J$30:$K$30)</f>
        <v>0</v>
      </c>
      <c r="N30" s="93">
        <f>$Y$30</f>
        <v>0</v>
      </c>
      <c r="O30" s="93">
        <f>$AF$30</f>
        <v>0</v>
      </c>
      <c r="P30" s="93">
        <f>$AM$30</f>
        <v>0</v>
      </c>
      <c r="Q30" s="93">
        <f>$AT$30</f>
        <v>0</v>
      </c>
      <c r="R30" s="93">
        <f>SUM($L$30:$Q$30)</f>
        <v>0</v>
      </c>
      <c r="S30" s="94"/>
      <c r="T30" s="90">
        <f>$U$30/$D$30</f>
        <v>0</v>
      </c>
      <c r="U30" s="214">
        <f t="shared" si="5"/>
        <v>0</v>
      </c>
      <c r="V30" s="91">
        <f>$I$30*($F$140+1)</f>
        <v>0</v>
      </c>
      <c r="W30" s="95">
        <f>$V$30/$D$30*$U$30</f>
        <v>0</v>
      </c>
      <c r="X30" s="95">
        <f>($W$30*$F$129)+($F$30*(1+$F$140)/$D$30*$U$30)</f>
        <v>0</v>
      </c>
      <c r="Y30" s="95">
        <f>SUM($W$30:$X$30)</f>
        <v>0</v>
      </c>
      <c r="AA30" s="90">
        <f>$AB$30/$D$30</f>
        <v>0</v>
      </c>
      <c r="AB30" s="214">
        <f t="shared" si="6"/>
        <v>0</v>
      </c>
      <c r="AC30" s="91">
        <f>$V$30*(F140+1)</f>
        <v>0</v>
      </c>
      <c r="AD30" s="96">
        <f>$AC$30/$D$30*$AB$30</f>
        <v>0</v>
      </c>
      <c r="AE30" s="96">
        <f>($AD$30*$F$129)+(($F$30*(1+$F$140)^2)/$D$30*$AB$238)</f>
        <v>0</v>
      </c>
      <c r="AF30" s="96">
        <f>SUM($AD$30:$AE$30)</f>
        <v>0</v>
      </c>
      <c r="AH30" s="90">
        <f>$AI$30/$D$30</f>
        <v>0</v>
      </c>
      <c r="AI30" s="214">
        <f t="shared" si="7"/>
        <v>0</v>
      </c>
      <c r="AJ30" s="91">
        <f>$AC$30*(F140+1)</f>
        <v>0</v>
      </c>
      <c r="AK30" s="97">
        <f>$AJ$30/$D$30*$AI$30</f>
        <v>0</v>
      </c>
      <c r="AL30" s="97">
        <f>($AK$30*$F$129)+(($F$30*(1+$F$140)^3)/$D$30*$AI$30)</f>
        <v>0</v>
      </c>
      <c r="AM30" s="97">
        <f>SUM($AK$30:$AL$30)</f>
        <v>0</v>
      </c>
      <c r="AO30" s="90">
        <f>$AP$30/$D$30</f>
        <v>0</v>
      </c>
      <c r="AP30" s="214">
        <f t="shared" si="8"/>
        <v>0</v>
      </c>
      <c r="AQ30" s="91">
        <f>$AJ$30*(F140+1)</f>
        <v>0</v>
      </c>
      <c r="AR30" s="98">
        <f>$AQ$30/$D$30*$AP$30</f>
        <v>0</v>
      </c>
      <c r="AS30" s="98">
        <f>($AR$30*$F$129)+(($F$30*(1+$F$140)^4)/$D$30*$AP$30)</f>
        <v>0</v>
      </c>
      <c r="AT30" s="98">
        <f>SUM($AR$30:$AS$30)</f>
        <v>0</v>
      </c>
    </row>
    <row r="31" spans="1:46" s="3" customFormat="1" hidden="1" outlineLevel="1" x14ac:dyDescent="0.15">
      <c r="A31" s="301"/>
      <c r="B31" t="s">
        <v>42</v>
      </c>
      <c r="C31" s="81"/>
      <c r="D31" s="276"/>
      <c r="E31" s="81"/>
      <c r="F31" s="7">
        <f t="shared" si="0"/>
        <v>0</v>
      </c>
      <c r="G31" s="67">
        <f>$H$31/$D$32</f>
        <v>0</v>
      </c>
      <c r="H31" s="213">
        <v>0</v>
      </c>
      <c r="I31" s="107">
        <f>C32*(100%+I7)</f>
        <v>0</v>
      </c>
      <c r="J31" s="2">
        <f>(($I$31/$D$32)*$H$31)</f>
        <v>0</v>
      </c>
      <c r="K31" s="2">
        <f>($J$31*$F$124)</f>
        <v>0</v>
      </c>
      <c r="L31" s="2">
        <f>SUM($J$31:$K$31)</f>
        <v>0</v>
      </c>
      <c r="N31" s="6">
        <f>$Y$31</f>
        <v>0</v>
      </c>
      <c r="O31" s="6">
        <f>$AF$31</f>
        <v>0</v>
      </c>
      <c r="P31" s="6">
        <f>$AM$31</f>
        <v>0</v>
      </c>
      <c r="Q31" s="6">
        <f>$AT$31</f>
        <v>0</v>
      </c>
      <c r="R31" s="6">
        <f>SUM($L$31:$Q$31)</f>
        <v>0</v>
      </c>
      <c r="S31" s="10"/>
      <c r="T31" s="67">
        <f>$U$31/$D$32</f>
        <v>0</v>
      </c>
      <c r="U31" s="213">
        <f t="shared" si="5"/>
        <v>0</v>
      </c>
      <c r="V31" s="2">
        <f>$I$31*($F$140+1)</f>
        <v>0</v>
      </c>
      <c r="W31" s="19">
        <f>$V$31/$D$32*$U$31</f>
        <v>0</v>
      </c>
      <c r="X31" s="19">
        <f>($W$31*$F$129)</f>
        <v>0</v>
      </c>
      <c r="Y31" s="19">
        <f>SUM($W$31:$X$31)</f>
        <v>0</v>
      </c>
      <c r="AA31" s="67">
        <f>$AB$31/$D$32</f>
        <v>0</v>
      </c>
      <c r="AB31" s="213">
        <f t="shared" si="6"/>
        <v>0</v>
      </c>
      <c r="AC31" s="2">
        <f>$V$31*(F140+1)</f>
        <v>0</v>
      </c>
      <c r="AD31" s="11">
        <f>$AC$31/$D$32*$AB$31</f>
        <v>0</v>
      </c>
      <c r="AE31" s="11">
        <f>($AD$31*$F$129)</f>
        <v>0</v>
      </c>
      <c r="AF31" s="11">
        <f>SUM($AD$31:$AE$31)</f>
        <v>0</v>
      </c>
      <c r="AH31" s="67">
        <f>$AI$31/$D$32</f>
        <v>0</v>
      </c>
      <c r="AI31" s="213">
        <f t="shared" si="7"/>
        <v>0</v>
      </c>
      <c r="AJ31" s="2">
        <f>$AC$31*(F140+1)</f>
        <v>0</v>
      </c>
      <c r="AK31" s="21">
        <f>$AJ$31/$D$32*$AI$31</f>
        <v>0</v>
      </c>
      <c r="AL31" s="21">
        <f>($AK$31*$F$129)</f>
        <v>0</v>
      </c>
      <c r="AM31" s="21">
        <f>SUM($AK$31:$AL$31)</f>
        <v>0</v>
      </c>
      <c r="AO31" s="67">
        <f>$AP$31/$D$32</f>
        <v>0</v>
      </c>
      <c r="AP31" s="213">
        <f>AI31</f>
        <v>0</v>
      </c>
      <c r="AQ31" s="2">
        <f>$AJ$31*(F140+1)</f>
        <v>0</v>
      </c>
      <c r="AR31" s="23">
        <f>$AQ$31/$D$32*$AP$31</f>
        <v>0</v>
      </c>
      <c r="AS31" s="23">
        <f>($AR$31*$F$129)</f>
        <v>0</v>
      </c>
      <c r="AT31" s="23">
        <f>SUM($AR$31:$AS$31)</f>
        <v>0</v>
      </c>
    </row>
    <row r="32" spans="1:46" s="92" customFormat="1" hidden="1" outlineLevel="1" x14ac:dyDescent="0.15">
      <c r="A32" s="302"/>
      <c r="B32" s="89" t="s">
        <v>64</v>
      </c>
      <c r="C32" s="207">
        <v>0</v>
      </c>
      <c r="D32" s="275">
        <v>12</v>
      </c>
      <c r="E32" s="209" t="s">
        <v>51</v>
      </c>
      <c r="F32" s="279">
        <f t="shared" si="0"/>
        <v>0</v>
      </c>
      <c r="G32" s="90">
        <f>$H$32/$D$32</f>
        <v>0</v>
      </c>
      <c r="H32" s="214">
        <v>0</v>
      </c>
      <c r="I32" s="108">
        <f>C32*(100%+I7)</f>
        <v>0</v>
      </c>
      <c r="J32" s="91">
        <f>(($I$32/$D$32)*$H$32)</f>
        <v>0</v>
      </c>
      <c r="K32" s="91">
        <f>($J$32*$F$124)+($F$32/$D$32*$H$32)</f>
        <v>0</v>
      </c>
      <c r="L32" s="91">
        <f>SUM($J$32:$K$32)</f>
        <v>0</v>
      </c>
      <c r="N32" s="93">
        <f>$Y$32</f>
        <v>0</v>
      </c>
      <c r="O32" s="93">
        <f>$AF$32</f>
        <v>0</v>
      </c>
      <c r="P32" s="93">
        <f>$AM$32</f>
        <v>0</v>
      </c>
      <c r="Q32" s="93">
        <f>$AT$32</f>
        <v>0</v>
      </c>
      <c r="R32" s="93">
        <f>SUM($L$32:$Q$32)</f>
        <v>0</v>
      </c>
      <c r="S32" s="94"/>
      <c r="T32" s="90">
        <f>$U$32/$D$32</f>
        <v>0</v>
      </c>
      <c r="U32" s="214">
        <f t="shared" si="5"/>
        <v>0</v>
      </c>
      <c r="V32" s="91">
        <f>$I$32*($F$140+1)</f>
        <v>0</v>
      </c>
      <c r="W32" s="95">
        <f>$V$32/$D$32*$U$32</f>
        <v>0</v>
      </c>
      <c r="X32" s="95">
        <f>($W$32*$F$129)+($F$32*(1+$F$140)/$D$32*$U$32)</f>
        <v>0</v>
      </c>
      <c r="Y32" s="95">
        <f>SUM($W$32:$X$32)</f>
        <v>0</v>
      </c>
      <c r="AA32" s="90">
        <f>$AB$32/$D$32</f>
        <v>0</v>
      </c>
      <c r="AB32" s="214">
        <f t="shared" si="6"/>
        <v>0</v>
      </c>
      <c r="AC32" s="91">
        <f>$V$32*(F140+1)</f>
        <v>0</v>
      </c>
      <c r="AD32" s="96">
        <f>$AC$32/$D$32*$AB$32</f>
        <v>0</v>
      </c>
      <c r="AE32" s="96">
        <f>($AD$32*$F$129)+(($F$32*(1+$F$140)^2)/$D$32*$AB$32)</f>
        <v>0</v>
      </c>
      <c r="AF32" s="96">
        <f>SUM($AD$32:$AE$32)</f>
        <v>0</v>
      </c>
      <c r="AH32" s="90">
        <f>$AI$32/$D$32</f>
        <v>0</v>
      </c>
      <c r="AI32" s="214">
        <f t="shared" si="7"/>
        <v>0</v>
      </c>
      <c r="AJ32" s="91">
        <f>$AC$32*(F140+1)</f>
        <v>0</v>
      </c>
      <c r="AK32" s="97">
        <f>$AJ$32/$D$32*$AI$32</f>
        <v>0</v>
      </c>
      <c r="AL32" s="97">
        <f>($AK$32*$F$129)+(($F$32*(1+$F$140)^3)/$D$32*$AI$32)</f>
        <v>0</v>
      </c>
      <c r="AM32" s="97">
        <f>SUM($AK$32:$AL$32)</f>
        <v>0</v>
      </c>
      <c r="AO32" s="90">
        <f>$AP$32/$D$32</f>
        <v>0</v>
      </c>
      <c r="AP32" s="214">
        <f>AI32</f>
        <v>0</v>
      </c>
      <c r="AQ32" s="91">
        <f>$AJ$32*(F140+1)</f>
        <v>0</v>
      </c>
      <c r="AR32" s="98">
        <f>$AQ$32/$D$32*$AP$32</f>
        <v>0</v>
      </c>
      <c r="AS32" s="98">
        <f>($AR$32*$F$129)+(($F$32*(1+$F$140)^4)/$D$32*$AP$32)</f>
        <v>0</v>
      </c>
      <c r="AT32" s="98">
        <f>SUM($AR$32:$AS$32)</f>
        <v>0</v>
      </c>
    </row>
    <row r="33" spans="1:46" s="3" customFormat="1" hidden="1" outlineLevel="1" x14ac:dyDescent="0.15">
      <c r="A33" s="301"/>
      <c r="B33" t="s">
        <v>42</v>
      </c>
      <c r="C33" s="81"/>
      <c r="D33" s="276"/>
      <c r="E33" s="81"/>
      <c r="F33" s="7">
        <f t="shared" si="0"/>
        <v>0</v>
      </c>
      <c r="G33" s="67">
        <f>$H$33/$D$34</f>
        <v>0</v>
      </c>
      <c r="H33" s="213">
        <v>0</v>
      </c>
      <c r="I33" s="107">
        <f>C34*(100%+I7)</f>
        <v>0</v>
      </c>
      <c r="J33" s="2">
        <f>(($I$33/$D$34)*$H$33)</f>
        <v>0</v>
      </c>
      <c r="K33" s="2">
        <f>($J$33*$F$124)</f>
        <v>0</v>
      </c>
      <c r="L33" s="2">
        <f>SUM($J$33:$K$33)</f>
        <v>0</v>
      </c>
      <c r="N33" s="6">
        <f>$Y$33</f>
        <v>0</v>
      </c>
      <c r="O33" s="6">
        <f>$AF$33</f>
        <v>0</v>
      </c>
      <c r="P33" s="6">
        <f>$AM$33</f>
        <v>0</v>
      </c>
      <c r="Q33" s="6">
        <f>$AT$33</f>
        <v>0</v>
      </c>
      <c r="R33" s="6">
        <f>SUM($L$33:$Q$33)</f>
        <v>0</v>
      </c>
      <c r="S33" s="10"/>
      <c r="T33" s="67">
        <f>$U$33/$D$34</f>
        <v>0</v>
      </c>
      <c r="U33" s="213">
        <f t="shared" si="5"/>
        <v>0</v>
      </c>
      <c r="V33" s="2">
        <f>$I$33*($F$140+1)</f>
        <v>0</v>
      </c>
      <c r="W33" s="19">
        <f>$V$33/$D$34*$U$33</f>
        <v>0</v>
      </c>
      <c r="X33" s="19">
        <f>($W$33*$F$129)</f>
        <v>0</v>
      </c>
      <c r="Y33" s="19">
        <f>SUM($W$33:$X$33)</f>
        <v>0</v>
      </c>
      <c r="AA33" s="67">
        <f>$AB$33/$D$34</f>
        <v>0</v>
      </c>
      <c r="AB33" s="213">
        <f t="shared" si="6"/>
        <v>0</v>
      </c>
      <c r="AC33" s="2">
        <f>$V$33*(F140+1)</f>
        <v>0</v>
      </c>
      <c r="AD33" s="11">
        <f>$AC$33/$D$34*$AB33</f>
        <v>0</v>
      </c>
      <c r="AE33" s="11">
        <f>($AD$33*$F$129)</f>
        <v>0</v>
      </c>
      <c r="AF33" s="11">
        <f>SUM($AD$33:$AE$33)</f>
        <v>0</v>
      </c>
      <c r="AH33" s="67">
        <f>$AI$33/$D$34</f>
        <v>0</v>
      </c>
      <c r="AI33" s="213">
        <f t="shared" si="7"/>
        <v>0</v>
      </c>
      <c r="AJ33" s="2">
        <f>$AC$33*(F140+1)</f>
        <v>0</v>
      </c>
      <c r="AK33" s="21">
        <f>$AJ$33/$D$34*$AI$33</f>
        <v>0</v>
      </c>
      <c r="AL33" s="21">
        <f>($AK$33*$F$129)</f>
        <v>0</v>
      </c>
      <c r="AM33" s="21">
        <f>SUM($AK$33:$AL$33)</f>
        <v>0</v>
      </c>
      <c r="AO33" s="67">
        <f>$AP$33/$D$34</f>
        <v>0</v>
      </c>
      <c r="AP33" s="213">
        <f>AI33</f>
        <v>0</v>
      </c>
      <c r="AQ33" s="2">
        <f>$AJ$33*(F140+1)</f>
        <v>0</v>
      </c>
      <c r="AR33" s="23">
        <f>$AQ$33/$D$34*$AP$33</f>
        <v>0</v>
      </c>
      <c r="AS33" s="23">
        <f>($AR$33*$F$129)</f>
        <v>0</v>
      </c>
      <c r="AT33" s="23">
        <f>SUM($AR$33:$AS$33)</f>
        <v>0</v>
      </c>
    </row>
    <row r="34" spans="1:46" s="92" customFormat="1" hidden="1" outlineLevel="1" x14ac:dyDescent="0.15">
      <c r="A34" s="302"/>
      <c r="B34" s="89" t="s">
        <v>64</v>
      </c>
      <c r="C34" s="207">
        <v>0</v>
      </c>
      <c r="D34" s="275">
        <v>12</v>
      </c>
      <c r="E34" s="209" t="s">
        <v>51</v>
      </c>
      <c r="F34" s="279">
        <f t="shared" si="0"/>
        <v>0</v>
      </c>
      <c r="G34" s="90">
        <f>$H$34/$D$34</f>
        <v>0</v>
      </c>
      <c r="H34" s="214">
        <v>0</v>
      </c>
      <c r="I34" s="108">
        <f>C34*(100%+I7)</f>
        <v>0</v>
      </c>
      <c r="J34" s="91">
        <f>(($I$34/$D$34)*$H$34)</f>
        <v>0</v>
      </c>
      <c r="K34" s="91">
        <f>($J$34*$F$124)+($F$34/$D$34*$H$34)</f>
        <v>0</v>
      </c>
      <c r="L34" s="91">
        <f>SUM($J$34:$K$34)</f>
        <v>0</v>
      </c>
      <c r="N34" s="93">
        <f>$Y$34</f>
        <v>0</v>
      </c>
      <c r="O34" s="93">
        <f>$AF$34</f>
        <v>0</v>
      </c>
      <c r="P34" s="93">
        <f>$AM$34</f>
        <v>0</v>
      </c>
      <c r="Q34" s="93">
        <f>$AT$34</f>
        <v>0</v>
      </c>
      <c r="R34" s="93">
        <f>SUM($L$34:$Q$34)</f>
        <v>0</v>
      </c>
      <c r="S34" s="94"/>
      <c r="T34" s="90">
        <f>$U$34/$D$34</f>
        <v>0</v>
      </c>
      <c r="U34" s="214">
        <f t="shared" si="5"/>
        <v>0</v>
      </c>
      <c r="V34" s="91">
        <f>$I$34*($F$140+1)</f>
        <v>0</v>
      </c>
      <c r="W34" s="95">
        <f>$V$34/$D$34*$U$34</f>
        <v>0</v>
      </c>
      <c r="X34" s="95">
        <f>($W$34*$F$129)+($F$34*(1+$F$140)/$D$34*$U$34)</f>
        <v>0</v>
      </c>
      <c r="Y34" s="95">
        <f>SUM($W$34:$X$34)</f>
        <v>0</v>
      </c>
      <c r="AA34" s="90">
        <f>$AB$34/$D$34</f>
        <v>0</v>
      </c>
      <c r="AB34" s="214">
        <f t="shared" si="6"/>
        <v>0</v>
      </c>
      <c r="AC34" s="91">
        <f>$V$34*(F140+1)</f>
        <v>0</v>
      </c>
      <c r="AD34" s="96">
        <f>$AC$34/$D$34*$AB$34</f>
        <v>0</v>
      </c>
      <c r="AE34" s="96">
        <f>($AD$34*$F$129)+(($F$34*(1+$F$140)^2)/$D$34*$AB$34)</f>
        <v>0</v>
      </c>
      <c r="AF34" s="96">
        <f>SUM($AD$34:$AE$34)</f>
        <v>0</v>
      </c>
      <c r="AH34" s="90">
        <f>$AI$34/$D$34</f>
        <v>0</v>
      </c>
      <c r="AI34" s="214">
        <f t="shared" si="7"/>
        <v>0</v>
      </c>
      <c r="AJ34" s="91">
        <f>$AC$34*(F140+1)</f>
        <v>0</v>
      </c>
      <c r="AK34" s="97">
        <f>$AJ$34/$D$34*$AI$34</f>
        <v>0</v>
      </c>
      <c r="AL34" s="97">
        <f>($AK$34*$F$129)+(($F$34*(1+$F$140)^3)/$D$34*$AI$34)</f>
        <v>0</v>
      </c>
      <c r="AM34" s="97">
        <f>SUM($AK$34:$AL$34)</f>
        <v>0</v>
      </c>
      <c r="AO34" s="90">
        <f>$AP$34/$D$34</f>
        <v>0</v>
      </c>
      <c r="AP34" s="214">
        <f t="shared" ref="AP34:AP40" si="9">AI34</f>
        <v>0</v>
      </c>
      <c r="AQ34" s="91">
        <f>$AJ$34*(F140+1)</f>
        <v>0</v>
      </c>
      <c r="AR34" s="98">
        <f>$AQ$34/$D$34*$AP$34</f>
        <v>0</v>
      </c>
      <c r="AS34" s="98">
        <f>($AR$34*$F$129)+(($F$34*(1+$F$140)^4)/$D$34*$AP$34)</f>
        <v>0</v>
      </c>
      <c r="AT34" s="98">
        <f>SUM($AR$34:$AS$34)</f>
        <v>0</v>
      </c>
    </row>
    <row r="35" spans="1:46" s="3" customFormat="1" hidden="1" outlineLevel="1" x14ac:dyDescent="0.15">
      <c r="A35" s="301"/>
      <c r="B35" t="s">
        <v>42</v>
      </c>
      <c r="C35" s="81"/>
      <c r="D35" s="276"/>
      <c r="E35" s="81"/>
      <c r="F35" s="7">
        <f t="shared" si="0"/>
        <v>0</v>
      </c>
      <c r="G35" s="67">
        <f>$H$35/$D$36</f>
        <v>0</v>
      </c>
      <c r="H35" s="213">
        <v>0</v>
      </c>
      <c r="I35" s="107">
        <f>C36*(100%+I7)</f>
        <v>0</v>
      </c>
      <c r="J35" s="2">
        <f>(($I$35/$D$36)*H35)</f>
        <v>0</v>
      </c>
      <c r="K35" s="2">
        <f>($J$35*$F$124)</f>
        <v>0</v>
      </c>
      <c r="L35" s="2">
        <f>SUM($J$35:$K$35)</f>
        <v>0</v>
      </c>
      <c r="N35" s="6">
        <f>$Y$35</f>
        <v>0</v>
      </c>
      <c r="O35" s="6">
        <f>$AF$35</f>
        <v>0</v>
      </c>
      <c r="P35" s="6">
        <f>$AM$35</f>
        <v>0</v>
      </c>
      <c r="Q35" s="6">
        <f>$AT$35</f>
        <v>0</v>
      </c>
      <c r="R35" s="6">
        <f>SUM($L$35:$Q$35)</f>
        <v>0</v>
      </c>
      <c r="S35" s="10"/>
      <c r="T35" s="67">
        <f>$U$35/$D$36</f>
        <v>0</v>
      </c>
      <c r="U35" s="213">
        <f t="shared" si="5"/>
        <v>0</v>
      </c>
      <c r="V35" s="2">
        <f>$I$35*($F$140+1)</f>
        <v>0</v>
      </c>
      <c r="W35" s="19">
        <f>$V$35/$D$36*$U$35</f>
        <v>0</v>
      </c>
      <c r="X35" s="19">
        <f>($W$35*$F$129)</f>
        <v>0</v>
      </c>
      <c r="Y35" s="19">
        <f>SUM($W$35:$X$35)</f>
        <v>0</v>
      </c>
      <c r="AA35" s="67">
        <f>$AB$35/$D$36</f>
        <v>0</v>
      </c>
      <c r="AB35" s="213">
        <f t="shared" si="6"/>
        <v>0</v>
      </c>
      <c r="AC35" s="2">
        <f>$V$35*(F140+1)</f>
        <v>0</v>
      </c>
      <c r="AD35" s="11">
        <f>$AC$35/$D$36*$AB$35</f>
        <v>0</v>
      </c>
      <c r="AE35" s="11">
        <f>($AD$35*$F$129)</f>
        <v>0</v>
      </c>
      <c r="AF35" s="11">
        <f>SUM($AD$35:$AE$35)</f>
        <v>0</v>
      </c>
      <c r="AH35" s="67">
        <f>$AI$35/$D$36</f>
        <v>0</v>
      </c>
      <c r="AI35" s="213">
        <f t="shared" si="7"/>
        <v>0</v>
      </c>
      <c r="AJ35" s="2">
        <f>$AC$35*(F140+1)</f>
        <v>0</v>
      </c>
      <c r="AK35" s="21">
        <f>$AJ$35/$D$36*$AI$35</f>
        <v>0</v>
      </c>
      <c r="AL35" s="21">
        <f>($AK$35*$F$129)</f>
        <v>0</v>
      </c>
      <c r="AM35" s="21">
        <f>SUM($AK$35:$AL$35)</f>
        <v>0</v>
      </c>
      <c r="AO35" s="67">
        <f>$AP$35/$D$36</f>
        <v>0</v>
      </c>
      <c r="AP35" s="213">
        <f t="shared" si="9"/>
        <v>0</v>
      </c>
      <c r="AQ35" s="2">
        <f>$AJ$35*(F140+1)</f>
        <v>0</v>
      </c>
      <c r="AR35" s="23">
        <f>$AQ$35/$D$36*$AP$35</f>
        <v>0</v>
      </c>
      <c r="AS35" s="23">
        <f>($AR$35*$F$129)</f>
        <v>0</v>
      </c>
      <c r="AT35" s="23">
        <f>SUM($AR$35:$AS$35)</f>
        <v>0</v>
      </c>
    </row>
    <row r="36" spans="1:46" s="92" customFormat="1" hidden="1" outlineLevel="1" x14ac:dyDescent="0.15">
      <c r="A36" s="302"/>
      <c r="B36" s="89" t="s">
        <v>64</v>
      </c>
      <c r="C36" s="207">
        <v>0</v>
      </c>
      <c r="D36" s="275">
        <v>12</v>
      </c>
      <c r="E36" s="209" t="s">
        <v>51</v>
      </c>
      <c r="F36" s="279">
        <f t="shared" si="0"/>
        <v>0</v>
      </c>
      <c r="G36" s="90">
        <f>$H$36/$D$36</f>
        <v>0</v>
      </c>
      <c r="H36" s="214">
        <v>0</v>
      </c>
      <c r="I36" s="108">
        <f>C36*(100%+I7)</f>
        <v>0</v>
      </c>
      <c r="J36" s="91">
        <f>(($I$36/$D$36)*$H$36)</f>
        <v>0</v>
      </c>
      <c r="K36" s="91">
        <f>($J$36*$F$124)+($F$36/$D$36*$H$36)</f>
        <v>0</v>
      </c>
      <c r="L36" s="91">
        <f>SUM($J$36:$K$36)</f>
        <v>0</v>
      </c>
      <c r="N36" s="93">
        <f>$Y$36</f>
        <v>0</v>
      </c>
      <c r="O36" s="93">
        <f>$AF$36</f>
        <v>0</v>
      </c>
      <c r="P36" s="93">
        <f>$AM$36</f>
        <v>0</v>
      </c>
      <c r="Q36" s="93">
        <f>$AT$36</f>
        <v>0</v>
      </c>
      <c r="R36" s="93">
        <f>SUM($L$36:$Q$36)</f>
        <v>0</v>
      </c>
      <c r="S36" s="94"/>
      <c r="T36" s="90">
        <f>$U$36/$D$36</f>
        <v>0</v>
      </c>
      <c r="U36" s="214">
        <f t="shared" si="5"/>
        <v>0</v>
      </c>
      <c r="V36" s="91">
        <f>$I$36*($F$140+1)</f>
        <v>0</v>
      </c>
      <c r="W36" s="95">
        <f>$V$36/$D$36*$U$36</f>
        <v>0</v>
      </c>
      <c r="X36" s="95">
        <f>($W$36*$F$129)+($F$36*(1+$F$140)/$D$36*$U$36)</f>
        <v>0</v>
      </c>
      <c r="Y36" s="95">
        <f>SUM($W$36:$X$36)</f>
        <v>0</v>
      </c>
      <c r="AA36" s="90">
        <f>$AB$36/$D$36</f>
        <v>0</v>
      </c>
      <c r="AB36" s="214">
        <f t="shared" si="6"/>
        <v>0</v>
      </c>
      <c r="AC36" s="91">
        <f>$V$36*(F140+1)</f>
        <v>0</v>
      </c>
      <c r="AD36" s="96">
        <f>$AC$36/$D$36*$AB$36</f>
        <v>0</v>
      </c>
      <c r="AE36" s="96">
        <f>($AD$36*$F$129)+(($F$36*(1+$F$140)^2)/$D$36*$AB$36)</f>
        <v>0</v>
      </c>
      <c r="AF36" s="96">
        <f>SUM($AD$36:$AE$36)</f>
        <v>0</v>
      </c>
      <c r="AH36" s="90">
        <f>$AI$36/$D$36</f>
        <v>0</v>
      </c>
      <c r="AI36" s="214">
        <f t="shared" si="7"/>
        <v>0</v>
      </c>
      <c r="AJ36" s="91">
        <f>$AC$36*(F140+1)</f>
        <v>0</v>
      </c>
      <c r="AK36" s="97">
        <f>$AJ$36/$D$36*$AI$36</f>
        <v>0</v>
      </c>
      <c r="AL36" s="97">
        <f>($AK$36*$F$129)+(($F$36*(1+$F$140)^3)/$D$36*$AI$36)</f>
        <v>0</v>
      </c>
      <c r="AM36" s="97">
        <f>SUM($AK$36:$AL$36)</f>
        <v>0</v>
      </c>
      <c r="AO36" s="90">
        <f>$AP$36/$D$36</f>
        <v>0</v>
      </c>
      <c r="AP36" s="214">
        <f t="shared" si="9"/>
        <v>0</v>
      </c>
      <c r="AQ36" s="91">
        <f>$AJ$36*(F140+1)</f>
        <v>0</v>
      </c>
      <c r="AR36" s="98">
        <f>$AQ$36/$D$36*$AP$36</f>
        <v>0</v>
      </c>
      <c r="AS36" s="98">
        <f>($AR$36*$F$129)+(($F$36*(1+$F$140)^4)/$D$36*$AP$36)</f>
        <v>0</v>
      </c>
      <c r="AT36" s="98">
        <f>SUM($AR$36:$AS$36)</f>
        <v>0</v>
      </c>
    </row>
    <row r="37" spans="1:46" s="3" customFormat="1" hidden="1" outlineLevel="1" x14ac:dyDescent="0.15">
      <c r="A37" s="301"/>
      <c r="B37" t="s">
        <v>42</v>
      </c>
      <c r="C37" s="81"/>
      <c r="D37" s="276"/>
      <c r="E37" s="81"/>
      <c r="F37" s="7">
        <f t="shared" si="0"/>
        <v>0</v>
      </c>
      <c r="G37" s="67">
        <f>$H$37/$D$38</f>
        <v>0</v>
      </c>
      <c r="H37" s="213">
        <v>0</v>
      </c>
      <c r="I37" s="107">
        <f>C38*(100%+I7)</f>
        <v>0</v>
      </c>
      <c r="J37" s="2">
        <f>(($I$37/$D$38)*$H$37)</f>
        <v>0</v>
      </c>
      <c r="K37" s="2">
        <f>($J$37*$F$124)</f>
        <v>0</v>
      </c>
      <c r="L37" s="2">
        <f>SUM($J$37:$K$37)</f>
        <v>0</v>
      </c>
      <c r="N37" s="6">
        <f>$Y$37</f>
        <v>0</v>
      </c>
      <c r="O37" s="6">
        <f>$AF$37</f>
        <v>0</v>
      </c>
      <c r="P37" s="6">
        <f>$AM$37</f>
        <v>0</v>
      </c>
      <c r="Q37" s="6">
        <f>$AT$37</f>
        <v>0</v>
      </c>
      <c r="R37" s="6">
        <f>SUM($L$37:$Q$37)</f>
        <v>0</v>
      </c>
      <c r="S37" s="10"/>
      <c r="T37" s="67">
        <f>$U$37/$D$38</f>
        <v>0</v>
      </c>
      <c r="U37" s="213">
        <f t="shared" si="5"/>
        <v>0</v>
      </c>
      <c r="V37" s="2">
        <f>$I$37*($F$140+1)</f>
        <v>0</v>
      </c>
      <c r="W37" s="19">
        <f>$V$37/$D$38*$U$37</f>
        <v>0</v>
      </c>
      <c r="X37" s="19">
        <f>($W$37*$F$129)</f>
        <v>0</v>
      </c>
      <c r="Y37" s="19">
        <f>SUM($W$37:$X$37)</f>
        <v>0</v>
      </c>
      <c r="AA37" s="67">
        <f>$AB$37/$D$38</f>
        <v>0</v>
      </c>
      <c r="AB37" s="213">
        <f t="shared" si="6"/>
        <v>0</v>
      </c>
      <c r="AC37" s="2">
        <f>$V$37*(F140+1)</f>
        <v>0</v>
      </c>
      <c r="AD37" s="11">
        <f>$AC$37/$D$38*$AB$37</f>
        <v>0</v>
      </c>
      <c r="AE37" s="11">
        <f>($AD$37*$F$129)</f>
        <v>0</v>
      </c>
      <c r="AF37" s="11">
        <f>SUM($AD$37:$AE$37)</f>
        <v>0</v>
      </c>
      <c r="AH37" s="67">
        <f>$AI$37/$D$38</f>
        <v>0</v>
      </c>
      <c r="AI37" s="213">
        <f t="shared" si="7"/>
        <v>0</v>
      </c>
      <c r="AJ37" s="2">
        <f>$AC$37*(F140+1)</f>
        <v>0</v>
      </c>
      <c r="AK37" s="21">
        <f>$AJ$37/$D$38*$AI$37</f>
        <v>0</v>
      </c>
      <c r="AL37" s="21">
        <f>($AK$37*$F$129)</f>
        <v>0</v>
      </c>
      <c r="AM37" s="21">
        <f>SUM($AK$37:$AL$37)</f>
        <v>0</v>
      </c>
      <c r="AO37" s="67">
        <f>$AP$37/$D$38</f>
        <v>0</v>
      </c>
      <c r="AP37" s="213">
        <f t="shared" si="9"/>
        <v>0</v>
      </c>
      <c r="AQ37" s="2">
        <f>$AJ$37*(F140+1)</f>
        <v>0</v>
      </c>
      <c r="AR37" s="23">
        <f>$AQ$37/$D$38*$AP$37</f>
        <v>0</v>
      </c>
      <c r="AS37" s="23">
        <f>($AR$37*$F$129)</f>
        <v>0</v>
      </c>
      <c r="AT37" s="23">
        <f>SUM($AR$37:$AS$37)</f>
        <v>0</v>
      </c>
    </row>
    <row r="38" spans="1:46" s="92" customFormat="1" hidden="1" outlineLevel="1" x14ac:dyDescent="0.15">
      <c r="A38" s="302"/>
      <c r="B38" s="89" t="s">
        <v>64</v>
      </c>
      <c r="C38" s="207">
        <v>0</v>
      </c>
      <c r="D38" s="275">
        <v>12</v>
      </c>
      <c r="E38" s="209" t="s">
        <v>51</v>
      </c>
      <c r="F38" s="279">
        <f t="shared" si="0"/>
        <v>0</v>
      </c>
      <c r="G38" s="90">
        <f>$H$38/$D$38</f>
        <v>0</v>
      </c>
      <c r="H38" s="214">
        <v>0</v>
      </c>
      <c r="I38" s="108">
        <f>C38*(100%+I7)</f>
        <v>0</v>
      </c>
      <c r="J38" s="91">
        <f>(($I$38/$D$38)*$H$38)</f>
        <v>0</v>
      </c>
      <c r="K38" s="91">
        <f>($J$38*$F$124)+($F$38/$D$38*$H$38)</f>
        <v>0</v>
      </c>
      <c r="L38" s="91">
        <f>SUM($J$38:$K$38)</f>
        <v>0</v>
      </c>
      <c r="N38" s="93">
        <f>$Y$38</f>
        <v>0</v>
      </c>
      <c r="O38" s="93">
        <f>$AF$38</f>
        <v>0</v>
      </c>
      <c r="P38" s="93">
        <f>$AM$38</f>
        <v>0</v>
      </c>
      <c r="Q38" s="93">
        <f>$AT$38</f>
        <v>0</v>
      </c>
      <c r="R38" s="93">
        <f>SUM($L$38:$Q$38)</f>
        <v>0</v>
      </c>
      <c r="S38" s="94"/>
      <c r="T38" s="90">
        <f>$U$38/$D$38</f>
        <v>0</v>
      </c>
      <c r="U38" s="214">
        <f t="shared" si="5"/>
        <v>0</v>
      </c>
      <c r="V38" s="91">
        <f>$I$38*($F$140+1)</f>
        <v>0</v>
      </c>
      <c r="W38" s="95">
        <f>$V$38/$D$38*$U$38</f>
        <v>0</v>
      </c>
      <c r="X38" s="95">
        <f>($W$38*$F$129)+($F$38*(1+$F$140)/$D$38*$U$38)</f>
        <v>0</v>
      </c>
      <c r="Y38" s="95">
        <f>SUM($W$38:$X$38)</f>
        <v>0</v>
      </c>
      <c r="AA38" s="90">
        <f>$AB$38/$D$38</f>
        <v>0</v>
      </c>
      <c r="AB38" s="214">
        <f t="shared" si="6"/>
        <v>0</v>
      </c>
      <c r="AC38" s="91">
        <f>$V$38*(F140+1)</f>
        <v>0</v>
      </c>
      <c r="AD38" s="96">
        <f>$AC$38/$D$38*$AB$38</f>
        <v>0</v>
      </c>
      <c r="AE38" s="96">
        <f>($AD$38*$F$129)+(($F$38*(1+$F$140)^2)/$D$38*$AB$38)</f>
        <v>0</v>
      </c>
      <c r="AF38" s="96">
        <f>SUM($AD$38:$AE$38)</f>
        <v>0</v>
      </c>
      <c r="AH38" s="90">
        <f>$AI$38/$D$38</f>
        <v>0</v>
      </c>
      <c r="AI38" s="214">
        <f t="shared" si="7"/>
        <v>0</v>
      </c>
      <c r="AJ38" s="91">
        <f>$AC$38*(F140+1)</f>
        <v>0</v>
      </c>
      <c r="AK38" s="97">
        <f>$AJ$38/$D$38*$AI$38</f>
        <v>0</v>
      </c>
      <c r="AL38" s="97">
        <f>($AK$38*$F$129)+(($F$38*(1+$F$140)^3)/$D$38*$AI$38)</f>
        <v>0</v>
      </c>
      <c r="AM38" s="97">
        <f>SUM($AK$38:$AL$38)</f>
        <v>0</v>
      </c>
      <c r="AO38" s="90">
        <f>$AP$38/$D$38</f>
        <v>0</v>
      </c>
      <c r="AP38" s="214">
        <f t="shared" si="9"/>
        <v>0</v>
      </c>
      <c r="AQ38" s="91">
        <f>$AJ$38*(F140+1)</f>
        <v>0</v>
      </c>
      <c r="AR38" s="98">
        <f>$AQ$38/$D$38*$AP$38</f>
        <v>0</v>
      </c>
      <c r="AS38" s="98">
        <f>($AR$38*$F$129)+(($F$38*(1+$F$140)^4)/$D$38*$AP$38)</f>
        <v>0</v>
      </c>
      <c r="AT38" s="98">
        <f>SUM($AR$38:$AS$38)</f>
        <v>0</v>
      </c>
    </row>
    <row r="39" spans="1:46" s="3" customFormat="1" hidden="1" outlineLevel="1" x14ac:dyDescent="0.15">
      <c r="A39" s="301"/>
      <c r="B39" t="s">
        <v>42</v>
      </c>
      <c r="C39" s="81"/>
      <c r="D39" s="276"/>
      <c r="E39" s="81"/>
      <c r="F39" s="7">
        <f t="shared" si="0"/>
        <v>0</v>
      </c>
      <c r="G39" s="67">
        <f>$H$39/$D$40</f>
        <v>0</v>
      </c>
      <c r="H39" s="213">
        <v>0</v>
      </c>
      <c r="I39" s="107">
        <f>C40*(100%+I7)</f>
        <v>0</v>
      </c>
      <c r="J39" s="2">
        <f>(($I$39/$D$40)*$H$39)</f>
        <v>0</v>
      </c>
      <c r="K39" s="2">
        <f>($J$39*$F$124)</f>
        <v>0</v>
      </c>
      <c r="L39" s="2">
        <f>SUM($J$39:$K$39)</f>
        <v>0</v>
      </c>
      <c r="N39" s="6">
        <f>$Y$39</f>
        <v>0</v>
      </c>
      <c r="O39" s="6">
        <f>$AF$39</f>
        <v>0</v>
      </c>
      <c r="P39" s="6">
        <f>$AM$39</f>
        <v>0</v>
      </c>
      <c r="Q39" s="6">
        <f>$AT$39</f>
        <v>0</v>
      </c>
      <c r="R39" s="6">
        <f>SUM($L$39:$Q$39)</f>
        <v>0</v>
      </c>
      <c r="S39" s="10"/>
      <c r="T39" s="67">
        <f>$U$39/$D$40</f>
        <v>0</v>
      </c>
      <c r="U39" s="213">
        <f t="shared" si="5"/>
        <v>0</v>
      </c>
      <c r="V39" s="2">
        <f>$I$39*($F$140+1)</f>
        <v>0</v>
      </c>
      <c r="W39" s="19">
        <f>$V$39/$D$40*$U$39</f>
        <v>0</v>
      </c>
      <c r="X39" s="19">
        <f>($W$39*$F$129)</f>
        <v>0</v>
      </c>
      <c r="Y39" s="19">
        <f>SUM($W$39:$X$39)</f>
        <v>0</v>
      </c>
      <c r="AA39" s="67">
        <f>$AB$39/$D$40</f>
        <v>0</v>
      </c>
      <c r="AB39" s="213">
        <f t="shared" si="6"/>
        <v>0</v>
      </c>
      <c r="AC39" s="2">
        <f>$V$39*(F140+1)</f>
        <v>0</v>
      </c>
      <c r="AD39" s="11">
        <f>$AC$39/$D$40*$AB$39</f>
        <v>0</v>
      </c>
      <c r="AE39" s="11">
        <f>($AD$39*$F$129)</f>
        <v>0</v>
      </c>
      <c r="AF39" s="11">
        <f>SUM($AD$39:$AE$39)</f>
        <v>0</v>
      </c>
      <c r="AH39" s="67">
        <f>$AI$39/$D$40</f>
        <v>0</v>
      </c>
      <c r="AI39" s="213">
        <f t="shared" si="7"/>
        <v>0</v>
      </c>
      <c r="AJ39" s="2">
        <f>$AC$39*(F140+1)</f>
        <v>0</v>
      </c>
      <c r="AK39" s="21">
        <f>$AJ$39/$D$40*$AI$39</f>
        <v>0</v>
      </c>
      <c r="AL39" s="21">
        <f>($AK$39*$F$129)</f>
        <v>0</v>
      </c>
      <c r="AM39" s="21">
        <f>SUM($AK$39:$AL$39)</f>
        <v>0</v>
      </c>
      <c r="AO39" s="67">
        <f>$AP$39/$D$40</f>
        <v>0</v>
      </c>
      <c r="AP39" s="213">
        <f t="shared" si="9"/>
        <v>0</v>
      </c>
      <c r="AQ39" s="2">
        <f>$AJ$39*(F140+1)</f>
        <v>0</v>
      </c>
      <c r="AR39" s="23">
        <f>$AQ$39/$D$40*$AP$39</f>
        <v>0</v>
      </c>
      <c r="AS39" s="23">
        <f>($AR$39*$F$129)</f>
        <v>0</v>
      </c>
      <c r="AT39" s="23">
        <f>SUM($AR$39:$AS$39)</f>
        <v>0</v>
      </c>
    </row>
    <row r="40" spans="1:46" s="92" customFormat="1" hidden="1" outlineLevel="1" x14ac:dyDescent="0.15">
      <c r="A40" s="302"/>
      <c r="B40" s="89" t="s">
        <v>64</v>
      </c>
      <c r="C40" s="207">
        <v>0</v>
      </c>
      <c r="D40" s="275">
        <v>12</v>
      </c>
      <c r="E40" s="209" t="s">
        <v>51</v>
      </c>
      <c r="F40" s="279">
        <f t="shared" si="0"/>
        <v>0</v>
      </c>
      <c r="G40" s="90">
        <f>$H$40/$D$40</f>
        <v>0</v>
      </c>
      <c r="H40" s="214">
        <v>0</v>
      </c>
      <c r="I40" s="108">
        <f>C40*(100%+I7)</f>
        <v>0</v>
      </c>
      <c r="J40" s="91">
        <f>(($I$40/$D$40)*$H$40)</f>
        <v>0</v>
      </c>
      <c r="K40" s="91">
        <f>($J$40*$F$124)+($F$40/$D$40*$H$40)</f>
        <v>0</v>
      </c>
      <c r="L40" s="91">
        <f>SUM($J$40:$K$40)</f>
        <v>0</v>
      </c>
      <c r="N40" s="93">
        <f>$Y$40</f>
        <v>0</v>
      </c>
      <c r="O40" s="93">
        <f>$AF$40</f>
        <v>0</v>
      </c>
      <c r="P40" s="93">
        <f>$AM$40</f>
        <v>0</v>
      </c>
      <c r="Q40" s="93">
        <f>$AT$40</f>
        <v>0</v>
      </c>
      <c r="R40" s="93">
        <f>SUM($L$40:$Q$40)</f>
        <v>0</v>
      </c>
      <c r="S40" s="94"/>
      <c r="T40" s="90">
        <f>$U$40/$D$40</f>
        <v>0</v>
      </c>
      <c r="U40" s="214">
        <f t="shared" si="5"/>
        <v>0</v>
      </c>
      <c r="V40" s="91">
        <f>$I$40*($F$140+1)</f>
        <v>0</v>
      </c>
      <c r="W40" s="95">
        <f>$V$40/$D$40*$U$40</f>
        <v>0</v>
      </c>
      <c r="X40" s="95">
        <f>($W$40*$F$129)+($F$40*(1+$F$140)/$D$40*$U$40)</f>
        <v>0</v>
      </c>
      <c r="Y40" s="95">
        <f>SUM($W$40:$X$40)</f>
        <v>0</v>
      </c>
      <c r="AA40" s="90">
        <f>$AB$40/$D$40</f>
        <v>0</v>
      </c>
      <c r="AB40" s="214">
        <f t="shared" si="6"/>
        <v>0</v>
      </c>
      <c r="AC40" s="91">
        <f>$V$40*(F140+1)</f>
        <v>0</v>
      </c>
      <c r="AD40" s="96">
        <f>$AC$40/$D$40*$AB$40</f>
        <v>0</v>
      </c>
      <c r="AE40" s="96">
        <f>($AD$40*$F$129)+(($F$40*(1+$F$140)^2)/$D$40*$AB$40)</f>
        <v>0</v>
      </c>
      <c r="AF40" s="96">
        <f>SUM($AD$40:$AE$40)</f>
        <v>0</v>
      </c>
      <c r="AH40" s="90">
        <f>$AI$40/$D$40</f>
        <v>0</v>
      </c>
      <c r="AI40" s="214">
        <f t="shared" si="7"/>
        <v>0</v>
      </c>
      <c r="AJ40" s="91">
        <f>$AC$40*(F140+1)</f>
        <v>0</v>
      </c>
      <c r="AK40" s="97">
        <f>$AJ$40/$D$40*$AI$40</f>
        <v>0</v>
      </c>
      <c r="AL40" s="97">
        <f>($AK$40*$F$129)+(($F$40*(1+$F$140)^3)/$D$40*$AI$40)</f>
        <v>0</v>
      </c>
      <c r="AM40" s="97">
        <f>SUM($AK$40:$AL$40)</f>
        <v>0</v>
      </c>
      <c r="AO40" s="90">
        <f>$AP$40/$D$40</f>
        <v>0</v>
      </c>
      <c r="AP40" s="214">
        <f t="shared" si="9"/>
        <v>0</v>
      </c>
      <c r="AQ40" s="91">
        <f>$AJ$40*(F140+1)</f>
        <v>0</v>
      </c>
      <c r="AR40" s="98">
        <f>$AQ$40/$D$40*$AP$40</f>
        <v>0</v>
      </c>
      <c r="AS40" s="98">
        <f>($AR$40*$F$129)+(($F$40*(1+$F$140)^4)/$D$40*$AP$40)</f>
        <v>0</v>
      </c>
      <c r="AT40" s="98">
        <f>SUM($AR$40:$AS$40)</f>
        <v>0</v>
      </c>
    </row>
    <row r="41" spans="1:46" s="3" customFormat="1" collapsed="1" x14ac:dyDescent="0.15">
      <c r="A41" s="204"/>
      <c r="B41" s="44" t="s">
        <v>112</v>
      </c>
      <c r="C41" s="210">
        <v>0</v>
      </c>
      <c r="D41" s="270"/>
      <c r="E41" s="209" t="s">
        <v>51</v>
      </c>
      <c r="F41" s="7">
        <f t="shared" si="0"/>
        <v>0</v>
      </c>
      <c r="G41" s="85">
        <f>H41/12</f>
        <v>0</v>
      </c>
      <c r="H41" s="213">
        <v>0</v>
      </c>
      <c r="I41" s="107">
        <f t="shared" ref="I41:I55" si="10">C41*(100%+$I$7)</f>
        <v>0</v>
      </c>
      <c r="J41" s="2">
        <f>((I41/12)*H41)</f>
        <v>0</v>
      </c>
      <c r="K41" s="2">
        <f>(J41*$F$125)+(F41/12*H41)</f>
        <v>0</v>
      </c>
      <c r="L41" s="2">
        <f>SUM(J41:K41)</f>
        <v>0</v>
      </c>
      <c r="N41" s="6">
        <f>Y41</f>
        <v>0</v>
      </c>
      <c r="O41" s="6">
        <f>AF41</f>
        <v>0</v>
      </c>
      <c r="P41" s="6">
        <f>AM41</f>
        <v>0</v>
      </c>
      <c r="Q41" s="6">
        <f>AT41</f>
        <v>0</v>
      </c>
      <c r="R41" s="6">
        <f>SUM(L41:Q41)</f>
        <v>0</v>
      </c>
      <c r="S41" s="10"/>
      <c r="T41" s="85">
        <f>U41/12</f>
        <v>0</v>
      </c>
      <c r="U41" s="213">
        <f>H41</f>
        <v>0</v>
      </c>
      <c r="V41" s="2">
        <f>I41*($F$133+1)</f>
        <v>0</v>
      </c>
      <c r="W41" s="19">
        <f>V41/12*U41</f>
        <v>0</v>
      </c>
      <c r="X41" s="19">
        <f>(W41*$F$130)+((F41*(1+$F$140))/12*U41)</f>
        <v>0</v>
      </c>
      <c r="Y41" s="19">
        <f>SUM(W41:X41)</f>
        <v>0</v>
      </c>
      <c r="AA41" s="85">
        <f>AB41/12</f>
        <v>0</v>
      </c>
      <c r="AB41" s="213">
        <f t="shared" si="2"/>
        <v>0</v>
      </c>
      <c r="AC41" s="2">
        <f>V41*(F140+1)</f>
        <v>0</v>
      </c>
      <c r="AD41" s="11">
        <f>AC41/12*AB41</f>
        <v>0</v>
      </c>
      <c r="AE41" s="11">
        <f>(AD41*$F$130)+((F41*(1+$F$140)^2)/12*AB41)</f>
        <v>0</v>
      </c>
      <c r="AF41" s="11">
        <f>SUM(AD41:AE41)</f>
        <v>0</v>
      </c>
      <c r="AH41" s="85">
        <f>AI41/12</f>
        <v>0</v>
      </c>
      <c r="AI41" s="213">
        <f>AB41</f>
        <v>0</v>
      </c>
      <c r="AJ41" s="2">
        <f>AC41*($F$140+1)</f>
        <v>0</v>
      </c>
      <c r="AK41" s="21">
        <f>AJ41/12*AI41</f>
        <v>0</v>
      </c>
      <c r="AL41" s="21">
        <f>(AK41*$F$130)+((F41*(1+$F$140)^3)/12*AI41)</f>
        <v>0</v>
      </c>
      <c r="AM41" s="21">
        <f>SUM(AK41:AL41)</f>
        <v>0</v>
      </c>
      <c r="AO41" s="85">
        <f>AP41/12</f>
        <v>0</v>
      </c>
      <c r="AP41" s="213">
        <f t="shared" si="4"/>
        <v>0</v>
      </c>
      <c r="AQ41" s="2">
        <f>AJ41*($F$140+1)</f>
        <v>0</v>
      </c>
      <c r="AR41" s="23">
        <f>AQ41/12*AP41</f>
        <v>0</v>
      </c>
      <c r="AS41" s="23">
        <f>(AR41*$F$130)+((F41*(1+$F$140)^4)/12*AP41)</f>
        <v>0</v>
      </c>
      <c r="AT41" s="23">
        <f>SUM(AR41:AS41)</f>
        <v>0</v>
      </c>
    </row>
    <row r="42" spans="1:46" s="3" customFormat="1" x14ac:dyDescent="0.15">
      <c r="A42" s="205"/>
      <c r="B42" s="44" t="s">
        <v>112</v>
      </c>
      <c r="C42" s="210">
        <v>0</v>
      </c>
      <c r="D42" s="270"/>
      <c r="E42" s="209" t="s">
        <v>51</v>
      </c>
      <c r="F42" s="7">
        <f t="shared" si="0"/>
        <v>0</v>
      </c>
      <c r="G42" s="85">
        <f>$H$42/12</f>
        <v>0</v>
      </c>
      <c r="H42" s="213">
        <v>0</v>
      </c>
      <c r="I42" s="107">
        <f t="shared" si="10"/>
        <v>0</v>
      </c>
      <c r="J42" s="2">
        <f>(($I$42/12)*$H$42)</f>
        <v>0</v>
      </c>
      <c r="K42" s="2">
        <f>($J$42*$F$125)+($F$42/12*$H$42)</f>
        <v>0</v>
      </c>
      <c r="L42" s="2">
        <f>SUM($J$42:$K$42)</f>
        <v>0</v>
      </c>
      <c r="N42" s="6">
        <f>$Y$42</f>
        <v>0</v>
      </c>
      <c r="O42" s="6">
        <f>$AF$42</f>
        <v>0</v>
      </c>
      <c r="P42" s="6">
        <f>$AM$42</f>
        <v>0</v>
      </c>
      <c r="Q42" s="6">
        <f>$AT$42</f>
        <v>0</v>
      </c>
      <c r="R42" s="6">
        <f>SUM($L$42:$Q$42)</f>
        <v>0</v>
      </c>
      <c r="S42" s="10"/>
      <c r="T42" s="85">
        <f>$U$42/12</f>
        <v>0</v>
      </c>
      <c r="U42" s="213">
        <f t="shared" si="1"/>
        <v>0</v>
      </c>
      <c r="V42" s="2">
        <f>$I$42*($F$133+1)</f>
        <v>0</v>
      </c>
      <c r="W42" s="19">
        <f>$V$42/12*$U$42</f>
        <v>0</v>
      </c>
      <c r="X42" s="19">
        <f>($W$42*$F$130)+(($F$42*(1+$F$140))/12*U$42)</f>
        <v>0</v>
      </c>
      <c r="Y42" s="19">
        <f>SUM($W$42:$X$42)</f>
        <v>0</v>
      </c>
      <c r="AA42" s="85">
        <f>$AB$42/12</f>
        <v>0</v>
      </c>
      <c r="AB42" s="213">
        <f t="shared" si="2"/>
        <v>0</v>
      </c>
      <c r="AC42" s="2">
        <f>$V$42*(F140+1)</f>
        <v>0</v>
      </c>
      <c r="AD42" s="11">
        <f>$AC$42/12*$AB$42</f>
        <v>0</v>
      </c>
      <c r="AE42" s="11">
        <f>($AD$42*$F$130)+(($F$42*(1+$F$140)^2)/12*$AB$42)</f>
        <v>0</v>
      </c>
      <c r="AF42" s="11">
        <f>SUM($AD$42:$AE$42)</f>
        <v>0</v>
      </c>
      <c r="AH42" s="85">
        <f>$AI$42/12</f>
        <v>0</v>
      </c>
      <c r="AI42" s="213">
        <f t="shared" si="3"/>
        <v>0</v>
      </c>
      <c r="AJ42" s="2">
        <f>$AC$42*(F140+1)</f>
        <v>0</v>
      </c>
      <c r="AK42" s="21">
        <f>$AJ$42/12*$AI$42</f>
        <v>0</v>
      </c>
      <c r="AL42" s="21">
        <f>($AK$42*$F$130)+(($F$42*(1+$F$140)^3)/12*$AI$42)</f>
        <v>0</v>
      </c>
      <c r="AM42" s="21">
        <f>SUM($AK$42:$AL$42)</f>
        <v>0</v>
      </c>
      <c r="AO42" s="85">
        <f>$AP$42/12</f>
        <v>0</v>
      </c>
      <c r="AP42" s="213">
        <f t="shared" si="4"/>
        <v>0</v>
      </c>
      <c r="AQ42" s="2">
        <f>$AJ$42*(F140+1)</f>
        <v>0</v>
      </c>
      <c r="AR42" s="23">
        <f>$AQ$42/12*$AP$42</f>
        <v>0</v>
      </c>
      <c r="AS42" s="23">
        <f>($AR$42*$F$130)+(($F$42*(1+$F$140)^4)/12*$AP$42)</f>
        <v>0</v>
      </c>
      <c r="AT42" s="23">
        <f>SUM($AR$42:$AS$42)</f>
        <v>0</v>
      </c>
    </row>
    <row r="43" spans="1:46" s="3" customFormat="1" x14ac:dyDescent="0.15">
      <c r="A43" s="205"/>
      <c r="B43" s="44" t="s">
        <v>112</v>
      </c>
      <c r="C43" s="210">
        <v>0</v>
      </c>
      <c r="D43" s="270"/>
      <c r="E43" s="209" t="s">
        <v>51</v>
      </c>
      <c r="F43" s="7">
        <f t="shared" si="0"/>
        <v>0</v>
      </c>
      <c r="G43" s="85">
        <f>$H$43/12</f>
        <v>0</v>
      </c>
      <c r="H43" s="213">
        <v>0</v>
      </c>
      <c r="I43" s="107">
        <f t="shared" si="10"/>
        <v>0</v>
      </c>
      <c r="J43" s="2">
        <f>(($I$43/12)*$H$43)</f>
        <v>0</v>
      </c>
      <c r="K43" s="2">
        <f>($J$43*$F$125)+($F$43/12*$H$43)</f>
        <v>0</v>
      </c>
      <c r="L43" s="2">
        <f>SUM($J$43:$K$43)</f>
        <v>0</v>
      </c>
      <c r="N43" s="6">
        <f>$Y$43</f>
        <v>0</v>
      </c>
      <c r="O43" s="6">
        <f>$AF$43</f>
        <v>0</v>
      </c>
      <c r="P43" s="6">
        <f>$AM$43</f>
        <v>0</v>
      </c>
      <c r="Q43" s="6">
        <f>$AT$43</f>
        <v>0</v>
      </c>
      <c r="R43" s="6">
        <f>SUM($L$43:$Q$43)</f>
        <v>0</v>
      </c>
      <c r="S43" s="10"/>
      <c r="T43" s="85">
        <f>$U$42/12</f>
        <v>0</v>
      </c>
      <c r="U43" s="213">
        <f t="shared" si="1"/>
        <v>0</v>
      </c>
      <c r="V43" s="2">
        <f>$I$43*($F$140+1)</f>
        <v>0</v>
      </c>
      <c r="W43" s="19">
        <f>$V$43/12*$U$43</f>
        <v>0</v>
      </c>
      <c r="X43" s="19">
        <f>($W$43*$F$130)+(($F$43*(1+$F$140))/12*U$43)</f>
        <v>0</v>
      </c>
      <c r="Y43" s="19">
        <f>SUM($W$43:$X$43)</f>
        <v>0</v>
      </c>
      <c r="AA43" s="85">
        <f>$AB$43/12</f>
        <v>0</v>
      </c>
      <c r="AB43" s="213">
        <f t="shared" si="2"/>
        <v>0</v>
      </c>
      <c r="AC43" s="2">
        <f>$V$43*(F140+1)</f>
        <v>0</v>
      </c>
      <c r="AD43" s="11">
        <f>$AC$43/12*$AB$43</f>
        <v>0</v>
      </c>
      <c r="AE43" s="11">
        <f>($AD$43*$F$130)+(($F$43*(1+$F$140)^2)/12*$AB$43)</f>
        <v>0</v>
      </c>
      <c r="AF43" s="11">
        <f>SUM($AD$43:$AE$43)</f>
        <v>0</v>
      </c>
      <c r="AH43" s="85">
        <f>$AI$43/12</f>
        <v>0</v>
      </c>
      <c r="AI43" s="213">
        <f>AB43</f>
        <v>0</v>
      </c>
      <c r="AJ43" s="2">
        <f>$AC$43*(F140+1)</f>
        <v>0</v>
      </c>
      <c r="AK43" s="21">
        <f>$AJ$43/12*$AI$43</f>
        <v>0</v>
      </c>
      <c r="AL43" s="21">
        <f>($AK$43*$F$130)+(($F$43*(1+$F$140)^3)/12*$AI$43)</f>
        <v>0</v>
      </c>
      <c r="AM43" s="21">
        <f>SUM($AK$43:$AL$43)</f>
        <v>0</v>
      </c>
      <c r="AO43" s="85">
        <f>$AP$43/12</f>
        <v>0</v>
      </c>
      <c r="AP43" s="213">
        <f t="shared" si="4"/>
        <v>0</v>
      </c>
      <c r="AQ43" s="2">
        <f>$AJ$43*(F140+1)</f>
        <v>0</v>
      </c>
      <c r="AR43" s="23">
        <f>$AQ$43/12*$AP$43</f>
        <v>0</v>
      </c>
      <c r="AS43" s="23">
        <f>($AR$43*$F$130)+(($F$43*(1+$F$140)^4)/12*$AP$43)</f>
        <v>0</v>
      </c>
      <c r="AT43" s="23">
        <f>SUM($AR$43:$AS$43)</f>
        <v>0</v>
      </c>
    </row>
    <row r="44" spans="1:46" s="3" customFormat="1" hidden="1" outlineLevel="1" x14ac:dyDescent="0.15">
      <c r="A44" s="205"/>
      <c r="B44" s="44" t="s">
        <v>112</v>
      </c>
      <c r="C44" s="210">
        <v>0</v>
      </c>
      <c r="D44" s="270"/>
      <c r="E44" s="209" t="s">
        <v>51</v>
      </c>
      <c r="F44" s="7">
        <f t="shared" si="0"/>
        <v>0</v>
      </c>
      <c r="G44" s="67">
        <f>$H$44/12</f>
        <v>0</v>
      </c>
      <c r="H44" s="213">
        <v>0</v>
      </c>
      <c r="I44" s="107">
        <f t="shared" si="10"/>
        <v>0</v>
      </c>
      <c r="J44" s="2">
        <f>((I44/12)*H44)</f>
        <v>0</v>
      </c>
      <c r="K44" s="2">
        <f>($J$44*$F$125)+($F$44/12*$H$44)</f>
        <v>0</v>
      </c>
      <c r="L44" s="2">
        <f>SUM($J$44:$K$44)</f>
        <v>0</v>
      </c>
      <c r="N44" s="6">
        <f>$Y$44</f>
        <v>0</v>
      </c>
      <c r="O44" s="6">
        <f>$AF$44</f>
        <v>0</v>
      </c>
      <c r="P44" s="6">
        <f>$AM$44</f>
        <v>0</v>
      </c>
      <c r="Q44" s="6">
        <f>$AT$44</f>
        <v>0</v>
      </c>
      <c r="R44" s="6">
        <f>SUM($L$44:$Q$44)</f>
        <v>0</v>
      </c>
      <c r="S44" s="10"/>
      <c r="T44" s="67">
        <f>$U$44/12</f>
        <v>0</v>
      </c>
      <c r="U44" s="213">
        <f t="shared" si="1"/>
        <v>0</v>
      </c>
      <c r="V44" s="2">
        <f>$I$44*($F$133+1)</f>
        <v>0</v>
      </c>
      <c r="W44" s="19">
        <f>$V$44/12*$U$44</f>
        <v>0</v>
      </c>
      <c r="X44" s="19">
        <f>($W$44*$F$130)+(($F$44*(1+$F$140))/12*U$44)</f>
        <v>0</v>
      </c>
      <c r="Y44" s="19">
        <f>SUM($W$44:$X$44)</f>
        <v>0</v>
      </c>
      <c r="AA44" s="67">
        <f>$AB$44/12</f>
        <v>0</v>
      </c>
      <c r="AB44" s="213">
        <f t="shared" si="2"/>
        <v>0</v>
      </c>
      <c r="AC44" s="2">
        <f>$V$44*(F140+1)</f>
        <v>0</v>
      </c>
      <c r="AD44" s="11">
        <f>$AC$44/12*$AB$44</f>
        <v>0</v>
      </c>
      <c r="AE44" s="11">
        <f>($AD$44*$F$130)+(($F$44*(1+$F$140)^2)/12*$AB$44)</f>
        <v>0</v>
      </c>
      <c r="AF44" s="11">
        <f>SUM($AD$44:$AE$44)</f>
        <v>0</v>
      </c>
      <c r="AH44" s="67">
        <f>$AI$44/12</f>
        <v>0</v>
      </c>
      <c r="AI44" s="213">
        <f t="shared" si="3"/>
        <v>0</v>
      </c>
      <c r="AJ44" s="2">
        <f>$AC$44*(F140+1)</f>
        <v>0</v>
      </c>
      <c r="AK44" s="21">
        <f>$AJ$44/12*$AI$44</f>
        <v>0</v>
      </c>
      <c r="AL44" s="21">
        <f>($AK$44*$F$130)+(($F$44*(1+$F$140)^3)/12*$AI$44)</f>
        <v>0</v>
      </c>
      <c r="AM44" s="21">
        <f>SUM($AK$44:$AL$44)</f>
        <v>0</v>
      </c>
      <c r="AO44" s="67">
        <f>$AP$44/12</f>
        <v>0</v>
      </c>
      <c r="AP44" s="213">
        <f t="shared" si="4"/>
        <v>0</v>
      </c>
      <c r="AQ44" s="2">
        <f>$AJ$44*(F140+1)</f>
        <v>0</v>
      </c>
      <c r="AR44" s="23">
        <f>$AQ$44/12*$AP$44</f>
        <v>0</v>
      </c>
      <c r="AS44" s="23">
        <f>($AR$44*$F$130)+(($F$44*(1+$F$140)^4)/12*$AP$44)</f>
        <v>0</v>
      </c>
      <c r="AT44" s="23">
        <f>SUM($AR$44:$AS$44)</f>
        <v>0</v>
      </c>
    </row>
    <row r="45" spans="1:46" s="3" customFormat="1" hidden="1" outlineLevel="1" collapsed="1" x14ac:dyDescent="0.15">
      <c r="A45" s="204"/>
      <c r="B45" s="44" t="s">
        <v>112</v>
      </c>
      <c r="C45" s="210">
        <v>0</v>
      </c>
      <c r="D45" s="270"/>
      <c r="E45" s="209" t="s">
        <v>51</v>
      </c>
      <c r="F45" s="7">
        <f t="shared" si="0"/>
        <v>0</v>
      </c>
      <c r="G45" s="85">
        <f>$H$45/12</f>
        <v>0</v>
      </c>
      <c r="H45" s="213">
        <v>0</v>
      </c>
      <c r="I45" s="107">
        <f t="shared" si="10"/>
        <v>0</v>
      </c>
      <c r="J45" s="2">
        <f>(($I$45/12)*$H$45)</f>
        <v>0</v>
      </c>
      <c r="K45" s="2">
        <f>($J$45*$F$125)+($F$45/12*$H$45)</f>
        <v>0</v>
      </c>
      <c r="L45" s="2">
        <f>SUM($J$45:$K$45)</f>
        <v>0</v>
      </c>
      <c r="N45" s="6">
        <f>$Y$45</f>
        <v>0</v>
      </c>
      <c r="O45" s="6">
        <f>$AF$45</f>
        <v>0</v>
      </c>
      <c r="P45" s="6">
        <f>$AM$45</f>
        <v>0</v>
      </c>
      <c r="Q45" s="6">
        <f>$AT$45</f>
        <v>0</v>
      </c>
      <c r="R45" s="6">
        <f>SUM($L$45:$Q$45)</f>
        <v>0</v>
      </c>
      <c r="S45" s="10"/>
      <c r="T45" s="85">
        <f>$U$45/12</f>
        <v>0</v>
      </c>
      <c r="U45" s="213">
        <f>H45</f>
        <v>0</v>
      </c>
      <c r="V45" s="2">
        <f>$I$45*($F$140+1)</f>
        <v>0</v>
      </c>
      <c r="W45" s="19">
        <f>$V$45/12*$U$45</f>
        <v>0</v>
      </c>
      <c r="X45" s="19">
        <f>($W$45*$F$130)+(($F$45*(1+$F$140))/12*U$45)</f>
        <v>0</v>
      </c>
      <c r="Y45" s="19">
        <f>SUM($W$45:$X$45)</f>
        <v>0</v>
      </c>
      <c r="AA45" s="85">
        <f>$AB$45/12</f>
        <v>0</v>
      </c>
      <c r="AB45" s="213">
        <f t="shared" ref="AB45:AB55" si="11">U45</f>
        <v>0</v>
      </c>
      <c r="AC45" s="2">
        <f>$V$45*(F140+1)</f>
        <v>0</v>
      </c>
      <c r="AD45" s="11">
        <f>$AC$45/12*$AB$45</f>
        <v>0</v>
      </c>
      <c r="AE45" s="11">
        <f>($AD$45*$F$130)+(($F$45*(1+$F$140)^2)/12*$AB$45)</f>
        <v>0</v>
      </c>
      <c r="AF45" s="11">
        <f>SUM($AD$45:$AE$45)</f>
        <v>0</v>
      </c>
      <c r="AH45" s="85">
        <f>$AI$45/12</f>
        <v>0</v>
      </c>
      <c r="AI45" s="213">
        <f t="shared" ref="AI45:AI48" si="12">AB45</f>
        <v>0</v>
      </c>
      <c r="AJ45" s="2">
        <f>$AC$45*(F140+1)</f>
        <v>0</v>
      </c>
      <c r="AK45" s="21">
        <f>$AJ$45/12*$AI$45</f>
        <v>0</v>
      </c>
      <c r="AL45" s="21">
        <f>($AK$45*$F$130)+(($F$45*(1+$F$140)^3)/12*$AI$45)</f>
        <v>0</v>
      </c>
      <c r="AM45" s="21">
        <f>SUM($AK$45:$AL$45)</f>
        <v>0</v>
      </c>
      <c r="AO45" s="85">
        <f>$AP$45/12</f>
        <v>0</v>
      </c>
      <c r="AP45" s="213">
        <f t="shared" ref="AP45:AP55" si="13">AI45</f>
        <v>0</v>
      </c>
      <c r="AQ45" s="2">
        <f>$AJ$45*(F140+1)</f>
        <v>0</v>
      </c>
      <c r="AR45" s="23">
        <f>$AQ$45/12*$AP$45</f>
        <v>0</v>
      </c>
      <c r="AS45" s="23">
        <f>($AR$45*$F$130)+(($F$45*(1+$F$140)^4)/12*$AP$45)</f>
        <v>0</v>
      </c>
      <c r="AT45" s="23">
        <f>SUM($AR$45:$AS$45)</f>
        <v>0</v>
      </c>
    </row>
    <row r="46" spans="1:46" s="3" customFormat="1" hidden="1" outlineLevel="1" x14ac:dyDescent="0.15">
      <c r="A46" s="205"/>
      <c r="B46" s="44" t="s">
        <v>112</v>
      </c>
      <c r="C46" s="210">
        <v>0</v>
      </c>
      <c r="D46" s="270"/>
      <c r="E46" s="209" t="s">
        <v>51</v>
      </c>
      <c r="F46" s="7">
        <f t="shared" si="0"/>
        <v>0</v>
      </c>
      <c r="G46" s="85">
        <f>$H$46/12</f>
        <v>0</v>
      </c>
      <c r="H46" s="213">
        <v>0</v>
      </c>
      <c r="I46" s="107">
        <f t="shared" si="10"/>
        <v>0</v>
      </c>
      <c r="J46" s="2">
        <f>(($I$46/12)*$H$46)</f>
        <v>0</v>
      </c>
      <c r="K46" s="2">
        <f>($J$46*$F$125)+($F$46/12*$H$46)</f>
        <v>0</v>
      </c>
      <c r="L46" s="2">
        <f>SUM($J$46:$K$46)</f>
        <v>0</v>
      </c>
      <c r="N46" s="6">
        <f>$Y$46</f>
        <v>0</v>
      </c>
      <c r="O46" s="6">
        <f>$AF$46</f>
        <v>0</v>
      </c>
      <c r="P46" s="6">
        <f>$AM$46</f>
        <v>0</v>
      </c>
      <c r="Q46" s="6">
        <f>$AT$46</f>
        <v>0</v>
      </c>
      <c r="R46" s="6">
        <f>SUM($L$46:$Q$46)</f>
        <v>0</v>
      </c>
      <c r="S46" s="10"/>
      <c r="T46" s="85">
        <f>$U$46/12</f>
        <v>0</v>
      </c>
      <c r="U46" s="213">
        <f t="shared" ref="U46:U48" si="14">H46</f>
        <v>0</v>
      </c>
      <c r="V46" s="2">
        <f>$I$46*($F$133+1)</f>
        <v>0</v>
      </c>
      <c r="W46" s="19">
        <f>$V$46/12*$U$46</f>
        <v>0</v>
      </c>
      <c r="X46" s="19">
        <f>($W$46*$F$130)+(($F$46*(1+$F$140))/12*U$46)</f>
        <v>0</v>
      </c>
      <c r="Y46" s="19">
        <f>SUM($W$46:$X$46)</f>
        <v>0</v>
      </c>
      <c r="AA46" s="85">
        <f>$AB$46/12</f>
        <v>0</v>
      </c>
      <c r="AB46" s="213">
        <f t="shared" si="11"/>
        <v>0</v>
      </c>
      <c r="AC46" s="2">
        <f>$V$46*(F140+1)</f>
        <v>0</v>
      </c>
      <c r="AD46" s="11">
        <f>$AC$46/12*$AB$46</f>
        <v>0</v>
      </c>
      <c r="AE46" s="11">
        <f>($AD$46*$F$130)+(($F$46*(1+$F$140)^2)/12*$AB$46)</f>
        <v>0</v>
      </c>
      <c r="AF46" s="11">
        <f>SUM($AD$46:$AE$46)</f>
        <v>0</v>
      </c>
      <c r="AH46" s="85">
        <f>$AI$46/12</f>
        <v>0</v>
      </c>
      <c r="AI46" s="213">
        <f t="shared" si="12"/>
        <v>0</v>
      </c>
      <c r="AJ46" s="2">
        <f>$AC$46*(F140+1)</f>
        <v>0</v>
      </c>
      <c r="AK46" s="21">
        <f>$AJ$46/12*$AI$46</f>
        <v>0</v>
      </c>
      <c r="AL46" s="21">
        <f>($AK$46*$F$130)+(($F$46*(1+$F$140)^3)/12*$AI$46)</f>
        <v>0</v>
      </c>
      <c r="AM46" s="21">
        <f>SUM($AK$46:$AL$46)</f>
        <v>0</v>
      </c>
      <c r="AO46" s="85">
        <f>$AP$46/12</f>
        <v>0</v>
      </c>
      <c r="AP46" s="213">
        <f t="shared" si="13"/>
        <v>0</v>
      </c>
      <c r="AQ46" s="2">
        <f>$AJ$46*(F140+1)</f>
        <v>0</v>
      </c>
      <c r="AR46" s="23">
        <f>$AQ$46/12*$AP$46</f>
        <v>0</v>
      </c>
      <c r="AS46" s="23">
        <f>($AR$46*$F$130)+(($F$46*(1+$F$140)^4)/12*$AP$46)</f>
        <v>0</v>
      </c>
      <c r="AT46" s="23">
        <f>SUM($AR$46:$AS$46)</f>
        <v>0</v>
      </c>
    </row>
    <row r="47" spans="1:46" s="3" customFormat="1" hidden="1" outlineLevel="1" x14ac:dyDescent="0.15">
      <c r="A47" s="205"/>
      <c r="B47" s="44" t="s">
        <v>112</v>
      </c>
      <c r="C47" s="210">
        <v>0</v>
      </c>
      <c r="D47" s="270"/>
      <c r="E47" s="209" t="s">
        <v>51</v>
      </c>
      <c r="F47" s="7">
        <f t="shared" si="0"/>
        <v>0</v>
      </c>
      <c r="G47" s="85">
        <f>$H$47/12</f>
        <v>0</v>
      </c>
      <c r="H47" s="213">
        <v>0</v>
      </c>
      <c r="I47" s="107">
        <f t="shared" si="10"/>
        <v>0</v>
      </c>
      <c r="J47" s="2">
        <f>(($I$47/12)*$H$47)</f>
        <v>0</v>
      </c>
      <c r="K47" s="2">
        <f>($J$47*$F$125)+($F$47/12*$H$47)</f>
        <v>0</v>
      </c>
      <c r="L47" s="2">
        <f>SUM($J$47:$K$47)</f>
        <v>0</v>
      </c>
      <c r="N47" s="6">
        <f>$Y$47</f>
        <v>0</v>
      </c>
      <c r="O47" s="6">
        <f>$AF$47</f>
        <v>0</v>
      </c>
      <c r="P47" s="6">
        <f>$AM$47</f>
        <v>0</v>
      </c>
      <c r="Q47" s="6">
        <f>$AT$47</f>
        <v>0</v>
      </c>
      <c r="R47" s="6">
        <f>SUM($L$47:$Q$47)</f>
        <v>0</v>
      </c>
      <c r="S47" s="10"/>
      <c r="T47" s="85">
        <f>$U$47/12</f>
        <v>0</v>
      </c>
      <c r="U47" s="213">
        <f t="shared" si="14"/>
        <v>0</v>
      </c>
      <c r="V47" s="2">
        <f>$I$47*($F$140+1)</f>
        <v>0</v>
      </c>
      <c r="W47" s="19">
        <f>$V$47/12*$U$47</f>
        <v>0</v>
      </c>
      <c r="X47" s="19">
        <f>($W$47*$F$130)+(($F$47*(1+$F$140))/12*U$47)</f>
        <v>0</v>
      </c>
      <c r="Y47" s="19">
        <f>SUM($W$47:$X$47)</f>
        <v>0</v>
      </c>
      <c r="AA47" s="85">
        <f>$AB$47/12</f>
        <v>0</v>
      </c>
      <c r="AB47" s="213">
        <f t="shared" si="11"/>
        <v>0</v>
      </c>
      <c r="AC47" s="2">
        <f>$V$47*(F140+1)</f>
        <v>0</v>
      </c>
      <c r="AD47" s="11">
        <f>$AC$47/12*$AB$47</f>
        <v>0</v>
      </c>
      <c r="AE47" s="11">
        <f>($AD$47*$F$130)+(($F$47*(1+$F$140)^2)/12*$AB$47)</f>
        <v>0</v>
      </c>
      <c r="AF47" s="11">
        <f>SUM($AD$47:$AE$47)</f>
        <v>0</v>
      </c>
      <c r="AH47" s="85">
        <f>$AI$47/12</f>
        <v>0</v>
      </c>
      <c r="AI47" s="213">
        <f t="shared" si="12"/>
        <v>0</v>
      </c>
      <c r="AJ47" s="2">
        <f>$AC$47*(F140+1)</f>
        <v>0</v>
      </c>
      <c r="AK47" s="21">
        <f>$AJ$47/12*$AI$47</f>
        <v>0</v>
      </c>
      <c r="AL47" s="21">
        <f>($AK$47*$F$130)+(($F$47*(1+$F$140)^3)/12*$AI$47)</f>
        <v>0</v>
      </c>
      <c r="AM47" s="21">
        <f>SUM($AK$47:$AL$47)</f>
        <v>0</v>
      </c>
      <c r="AO47" s="85">
        <f>$AP$47/12</f>
        <v>0</v>
      </c>
      <c r="AP47" s="213">
        <f t="shared" si="13"/>
        <v>0</v>
      </c>
      <c r="AQ47" s="2">
        <f>$AJ$47*(F140+1)</f>
        <v>0</v>
      </c>
      <c r="AR47" s="23">
        <f>$AQ$47/12*$AP$47</f>
        <v>0</v>
      </c>
      <c r="AS47" s="23">
        <f>($AR$47*$F$130)+(($F$47*(1+$F$140)^4)/12*$AP$47)</f>
        <v>0</v>
      </c>
      <c r="AT47" s="23">
        <f>SUM($AR$47:$AS$47)</f>
        <v>0</v>
      </c>
    </row>
    <row r="48" spans="1:46" s="3" customFormat="1" hidden="1" outlineLevel="1" x14ac:dyDescent="0.15">
      <c r="A48" s="205"/>
      <c r="B48" s="44" t="s">
        <v>112</v>
      </c>
      <c r="C48" s="210">
        <v>0</v>
      </c>
      <c r="D48" s="270"/>
      <c r="E48" s="209" t="s">
        <v>51</v>
      </c>
      <c r="F48" s="7">
        <f t="shared" si="0"/>
        <v>0</v>
      </c>
      <c r="G48" s="67">
        <f>$H$48/12</f>
        <v>0</v>
      </c>
      <c r="H48" s="213">
        <v>0</v>
      </c>
      <c r="I48" s="107">
        <f t="shared" si="10"/>
        <v>0</v>
      </c>
      <c r="J48" s="2">
        <f>(($I$48/12)*$H$48)</f>
        <v>0</v>
      </c>
      <c r="K48" s="2">
        <f>($J$48*$F$125)+($F$48/12*$H$48)</f>
        <v>0</v>
      </c>
      <c r="L48" s="2">
        <f>SUM($J$48:$K$48)</f>
        <v>0</v>
      </c>
      <c r="N48" s="6">
        <f>$Y$48</f>
        <v>0</v>
      </c>
      <c r="O48" s="6">
        <f>$AF$48</f>
        <v>0</v>
      </c>
      <c r="P48" s="6">
        <f>$AM$48</f>
        <v>0</v>
      </c>
      <c r="Q48" s="6">
        <f>$AT$48</f>
        <v>0</v>
      </c>
      <c r="R48" s="6">
        <f>SUM($L$48:$Q$48)</f>
        <v>0</v>
      </c>
      <c r="S48" s="10"/>
      <c r="T48" s="67">
        <f>$U$48/12</f>
        <v>0</v>
      </c>
      <c r="U48" s="213">
        <f t="shared" si="14"/>
        <v>0</v>
      </c>
      <c r="V48" s="2">
        <f>$I$48*($F$140+1)</f>
        <v>0</v>
      </c>
      <c r="W48" s="19">
        <f>$V$48/12*$U$48</f>
        <v>0</v>
      </c>
      <c r="X48" s="19">
        <f>($W$48*$F$130)+(($F$48*(1+$F$140))/12*U$48)</f>
        <v>0</v>
      </c>
      <c r="Y48" s="19">
        <f>SUM($W$48:$X$48)</f>
        <v>0</v>
      </c>
      <c r="AA48" s="67">
        <f>$AB$48/12</f>
        <v>0</v>
      </c>
      <c r="AB48" s="213">
        <f t="shared" si="11"/>
        <v>0</v>
      </c>
      <c r="AC48" s="2">
        <f>$V$48*(F140+1)</f>
        <v>0</v>
      </c>
      <c r="AD48" s="11">
        <f>$AC$48/12*$AB$48</f>
        <v>0</v>
      </c>
      <c r="AE48" s="11">
        <f>($AD$48*$F$130)+(($F$48*(1+$F$140)^2)/12*$AB$48)</f>
        <v>0</v>
      </c>
      <c r="AF48" s="11">
        <f>SUM($AD$48:$AE$48)</f>
        <v>0</v>
      </c>
      <c r="AH48" s="67">
        <f>$AI$48/12</f>
        <v>0</v>
      </c>
      <c r="AI48" s="213">
        <f t="shared" si="12"/>
        <v>0</v>
      </c>
      <c r="AJ48" s="2">
        <f>$AC$48*(F140+1)</f>
        <v>0</v>
      </c>
      <c r="AK48" s="21">
        <f>$AJ$48/12*$AI$48</f>
        <v>0</v>
      </c>
      <c r="AL48" s="21">
        <f>($AK$48*$F$130)+(($F$48*(1+$F$140)^3)/12*$AI$48)</f>
        <v>0</v>
      </c>
      <c r="AM48" s="21">
        <f>SUM($AK$48:$AL$48)</f>
        <v>0</v>
      </c>
      <c r="AO48" s="67">
        <f>$AP$48/12</f>
        <v>0</v>
      </c>
      <c r="AP48" s="213">
        <f t="shared" si="13"/>
        <v>0</v>
      </c>
      <c r="AQ48" s="2">
        <f>$AJ$48*(F140+1)</f>
        <v>0</v>
      </c>
      <c r="AR48" s="23">
        <f>$AQ$48/12*$AP$48</f>
        <v>0</v>
      </c>
      <c r="AS48" s="23">
        <f>($AR$48*$F$130)+(($F$48*(1+$F$140)^4)/12*$AP$48)</f>
        <v>0</v>
      </c>
      <c r="AT48" s="23">
        <f>SUM($AR$48:$AS$48)</f>
        <v>0</v>
      </c>
    </row>
    <row r="49" spans="1:46" s="3" customFormat="1" hidden="1" outlineLevel="1" x14ac:dyDescent="0.15">
      <c r="A49" s="204"/>
      <c r="B49" s="44" t="s">
        <v>112</v>
      </c>
      <c r="C49" s="210">
        <v>0</v>
      </c>
      <c r="D49" s="270"/>
      <c r="E49" s="209" t="s">
        <v>51</v>
      </c>
      <c r="F49" s="7">
        <f t="shared" ref="F49:F55" si="15">IF(E49="Employee Only",$F$134,IF(E49="Employee &amp; Children",$F$136,IF(E49="Employee &amp; Spouse",$F$137,IF(E49="Employee &amp; Family",$F$138,IF(E49="Student",$F$139,IF(E49="Employee Combined Credit",$F$135,0))))))</f>
        <v>0</v>
      </c>
      <c r="G49" s="85">
        <f t="shared" ref="G49:G55" si="16">H49/12</f>
        <v>0</v>
      </c>
      <c r="H49" s="213">
        <v>0</v>
      </c>
      <c r="I49" s="107">
        <f t="shared" si="10"/>
        <v>0</v>
      </c>
      <c r="J49" s="2">
        <f>(($I$49/12)*$H$49)</f>
        <v>0</v>
      </c>
      <c r="K49" s="2">
        <f t="shared" ref="K49:K55" si="17">(J49*$F$125)+(F49/12*H49)</f>
        <v>0</v>
      </c>
      <c r="L49" s="2">
        <f t="shared" ref="L49:L55" si="18">SUM(J49:K49)</f>
        <v>0</v>
      </c>
      <c r="N49" s="6">
        <f t="shared" ref="N49:N55" si="19">Y49</f>
        <v>0</v>
      </c>
      <c r="O49" s="6">
        <f t="shared" ref="O49:O55" si="20">AF49</f>
        <v>0</v>
      </c>
      <c r="P49" s="6">
        <f t="shared" ref="P49:P55" si="21">AM49</f>
        <v>0</v>
      </c>
      <c r="Q49" s="6">
        <f t="shared" ref="Q49:Q55" si="22">AT49</f>
        <v>0</v>
      </c>
      <c r="R49" s="6">
        <f t="shared" ref="R49:R55" si="23">SUM(L49:Q49)</f>
        <v>0</v>
      </c>
      <c r="S49" s="10"/>
      <c r="T49" s="85">
        <f t="shared" ref="T49:T55" si="24">U49/12</f>
        <v>0</v>
      </c>
      <c r="U49" s="213">
        <f t="shared" ref="U49:U55" si="25">H49</f>
        <v>0</v>
      </c>
      <c r="V49" s="2">
        <f>I49*(F133+1)</f>
        <v>0</v>
      </c>
      <c r="W49" s="19">
        <f t="shared" ref="W49:W55" si="26">V49/12*U49</f>
        <v>0</v>
      </c>
      <c r="X49" s="19">
        <f t="shared" ref="X49:X55" si="27">(W49*$F$130)+((F49*(1+$F$140))/12*U49)</f>
        <v>0</v>
      </c>
      <c r="Y49" s="19">
        <f t="shared" ref="Y49:Y55" si="28">SUM(W49:X49)</f>
        <v>0</v>
      </c>
      <c r="AA49" s="85">
        <f t="shared" ref="AA49:AA55" si="29">AB49/12</f>
        <v>0</v>
      </c>
      <c r="AB49" s="213">
        <f t="shared" si="11"/>
        <v>0</v>
      </c>
      <c r="AC49" s="2">
        <f>V49*(F133+1)</f>
        <v>0</v>
      </c>
      <c r="AD49" s="11">
        <f t="shared" ref="AD49:AD55" si="30">AC49/12*AB49</f>
        <v>0</v>
      </c>
      <c r="AE49" s="11">
        <f t="shared" ref="AE49:AE55" si="31">(AD49*$F$130)+((F49*(1+$F$140)^2)/12*AB49)</f>
        <v>0</v>
      </c>
      <c r="AF49" s="11">
        <f t="shared" ref="AF49:AF55" si="32">SUM(AD49:AE49)</f>
        <v>0</v>
      </c>
      <c r="AH49" s="85">
        <f t="shared" ref="AH49:AH55" si="33">AI49/12</f>
        <v>0</v>
      </c>
      <c r="AI49" s="213">
        <f t="shared" ref="AI49:AI55" si="34">AB49</f>
        <v>0</v>
      </c>
      <c r="AJ49" s="2">
        <f t="shared" ref="AJ49:AJ55" si="35">AC49*($F$140+1)</f>
        <v>0</v>
      </c>
      <c r="AK49" s="21">
        <f t="shared" ref="AK49:AK55" si="36">AJ49/12*AI49</f>
        <v>0</v>
      </c>
      <c r="AL49" s="21">
        <f t="shared" ref="AL49:AL55" si="37">(AK49*$F$130)+((F49*(1+$F$140)^3)/12*AI49)</f>
        <v>0</v>
      </c>
      <c r="AM49" s="21">
        <f t="shared" ref="AM49:AM55" si="38">SUM(AK49:AL49)</f>
        <v>0</v>
      </c>
      <c r="AO49" s="85">
        <f t="shared" ref="AO49:AO55" si="39">AP49/12</f>
        <v>0</v>
      </c>
      <c r="AP49" s="213">
        <f t="shared" si="13"/>
        <v>0</v>
      </c>
      <c r="AQ49" s="2">
        <f t="shared" ref="AQ49:AQ55" si="40">AJ49*($F$140+1)</f>
        <v>0</v>
      </c>
      <c r="AR49" s="23">
        <f t="shared" ref="AR49:AR55" si="41">AQ49/12*AP49</f>
        <v>0</v>
      </c>
      <c r="AS49" s="23">
        <f t="shared" ref="AS49:AS55" si="42">(AR49*$F$130)+((F49*(1+$F$140)^4)/12*AP49)</f>
        <v>0</v>
      </c>
      <c r="AT49" s="23">
        <f t="shared" ref="AT49:AT55" si="43">SUM(AR49:AS49)</f>
        <v>0</v>
      </c>
    </row>
    <row r="50" spans="1:46" s="3" customFormat="1" hidden="1" outlineLevel="1" collapsed="1" x14ac:dyDescent="0.15">
      <c r="A50" s="204"/>
      <c r="B50" s="44" t="s">
        <v>112</v>
      </c>
      <c r="C50" s="210">
        <v>0</v>
      </c>
      <c r="D50" s="270"/>
      <c r="E50" s="209" t="s">
        <v>51</v>
      </c>
      <c r="F50" s="7">
        <f t="shared" si="15"/>
        <v>0</v>
      </c>
      <c r="G50" s="85">
        <f t="shared" si="16"/>
        <v>0</v>
      </c>
      <c r="H50" s="213">
        <v>0</v>
      </c>
      <c r="I50" s="107">
        <f t="shared" si="10"/>
        <v>0</v>
      </c>
      <c r="J50" s="2">
        <f>(($I$50/12)*$H$50)</f>
        <v>0</v>
      </c>
      <c r="K50" s="2">
        <f t="shared" si="17"/>
        <v>0</v>
      </c>
      <c r="L50" s="2">
        <f t="shared" si="18"/>
        <v>0</v>
      </c>
      <c r="N50" s="6">
        <f t="shared" si="19"/>
        <v>0</v>
      </c>
      <c r="O50" s="6">
        <f t="shared" si="20"/>
        <v>0</v>
      </c>
      <c r="P50" s="6">
        <f t="shared" si="21"/>
        <v>0</v>
      </c>
      <c r="Q50" s="6">
        <f t="shared" si="22"/>
        <v>0</v>
      </c>
      <c r="R50" s="6">
        <f t="shared" si="23"/>
        <v>0</v>
      </c>
      <c r="S50" s="10"/>
      <c r="T50" s="85">
        <f t="shared" si="24"/>
        <v>0</v>
      </c>
      <c r="U50" s="213">
        <f t="shared" si="25"/>
        <v>0</v>
      </c>
      <c r="V50" s="2">
        <f>I50*(F133+1)</f>
        <v>0</v>
      </c>
      <c r="W50" s="19">
        <f t="shared" si="26"/>
        <v>0</v>
      </c>
      <c r="X50" s="19">
        <f t="shared" si="27"/>
        <v>0</v>
      </c>
      <c r="Y50" s="19">
        <f t="shared" si="28"/>
        <v>0</v>
      </c>
      <c r="AA50" s="85">
        <f t="shared" si="29"/>
        <v>0</v>
      </c>
      <c r="AB50" s="213">
        <f t="shared" si="11"/>
        <v>0</v>
      </c>
      <c r="AC50" s="2">
        <f>V50*(F133+1)</f>
        <v>0</v>
      </c>
      <c r="AD50" s="11">
        <f t="shared" si="30"/>
        <v>0</v>
      </c>
      <c r="AE50" s="11">
        <f t="shared" si="31"/>
        <v>0</v>
      </c>
      <c r="AF50" s="11">
        <f t="shared" si="32"/>
        <v>0</v>
      </c>
      <c r="AH50" s="85">
        <f t="shared" si="33"/>
        <v>0</v>
      </c>
      <c r="AI50" s="213">
        <f t="shared" si="34"/>
        <v>0</v>
      </c>
      <c r="AJ50" s="2">
        <f t="shared" si="35"/>
        <v>0</v>
      </c>
      <c r="AK50" s="21">
        <f t="shared" si="36"/>
        <v>0</v>
      </c>
      <c r="AL50" s="21">
        <f t="shared" si="37"/>
        <v>0</v>
      </c>
      <c r="AM50" s="21">
        <f t="shared" si="38"/>
        <v>0</v>
      </c>
      <c r="AO50" s="85">
        <f t="shared" si="39"/>
        <v>0</v>
      </c>
      <c r="AP50" s="213">
        <f t="shared" si="13"/>
        <v>0</v>
      </c>
      <c r="AQ50" s="2">
        <f t="shared" si="40"/>
        <v>0</v>
      </c>
      <c r="AR50" s="23">
        <f t="shared" si="41"/>
        <v>0</v>
      </c>
      <c r="AS50" s="23">
        <f t="shared" si="42"/>
        <v>0</v>
      </c>
      <c r="AT50" s="23">
        <f t="shared" si="43"/>
        <v>0</v>
      </c>
    </row>
    <row r="51" spans="1:46" s="3" customFormat="1" hidden="1" outlineLevel="1" collapsed="1" x14ac:dyDescent="0.15">
      <c r="A51" s="204"/>
      <c r="B51" s="44" t="s">
        <v>112</v>
      </c>
      <c r="C51" s="210">
        <v>0</v>
      </c>
      <c r="D51" s="270"/>
      <c r="E51" s="209" t="s">
        <v>51</v>
      </c>
      <c r="F51" s="7">
        <f t="shared" si="15"/>
        <v>0</v>
      </c>
      <c r="G51" s="85">
        <f t="shared" si="16"/>
        <v>0</v>
      </c>
      <c r="H51" s="213">
        <v>0</v>
      </c>
      <c r="I51" s="107">
        <f t="shared" si="10"/>
        <v>0</v>
      </c>
      <c r="J51" s="2">
        <f>(($I$51/12)*$H$51)</f>
        <v>0</v>
      </c>
      <c r="K51" s="2">
        <f t="shared" si="17"/>
        <v>0</v>
      </c>
      <c r="L51" s="2">
        <f t="shared" si="18"/>
        <v>0</v>
      </c>
      <c r="N51" s="6">
        <f t="shared" si="19"/>
        <v>0</v>
      </c>
      <c r="O51" s="6">
        <f t="shared" si="20"/>
        <v>0</v>
      </c>
      <c r="P51" s="6">
        <f t="shared" si="21"/>
        <v>0</v>
      </c>
      <c r="Q51" s="6">
        <f t="shared" si="22"/>
        <v>0</v>
      </c>
      <c r="R51" s="6">
        <f t="shared" si="23"/>
        <v>0</v>
      </c>
      <c r="S51" s="10"/>
      <c r="T51" s="85">
        <f t="shared" si="24"/>
        <v>0</v>
      </c>
      <c r="U51" s="213">
        <f t="shared" si="25"/>
        <v>0</v>
      </c>
      <c r="V51" s="2">
        <f>I51*(F133+1)</f>
        <v>0</v>
      </c>
      <c r="W51" s="19">
        <f t="shared" si="26"/>
        <v>0</v>
      </c>
      <c r="X51" s="19">
        <f t="shared" si="27"/>
        <v>0</v>
      </c>
      <c r="Y51" s="19">
        <f t="shared" si="28"/>
        <v>0</v>
      </c>
      <c r="AA51" s="85">
        <f t="shared" si="29"/>
        <v>0</v>
      </c>
      <c r="AB51" s="213">
        <f t="shared" si="11"/>
        <v>0</v>
      </c>
      <c r="AC51" s="2">
        <f>V51*(F133+1)</f>
        <v>0</v>
      </c>
      <c r="AD51" s="11">
        <f t="shared" si="30"/>
        <v>0</v>
      </c>
      <c r="AE51" s="11">
        <f t="shared" si="31"/>
        <v>0</v>
      </c>
      <c r="AF51" s="11">
        <f t="shared" si="32"/>
        <v>0</v>
      </c>
      <c r="AH51" s="85">
        <f t="shared" si="33"/>
        <v>0</v>
      </c>
      <c r="AI51" s="213">
        <f t="shared" si="34"/>
        <v>0</v>
      </c>
      <c r="AJ51" s="2">
        <f t="shared" si="35"/>
        <v>0</v>
      </c>
      <c r="AK51" s="21">
        <f t="shared" si="36"/>
        <v>0</v>
      </c>
      <c r="AL51" s="21">
        <f t="shared" si="37"/>
        <v>0</v>
      </c>
      <c r="AM51" s="21">
        <f t="shared" si="38"/>
        <v>0</v>
      </c>
      <c r="AO51" s="85">
        <f t="shared" si="39"/>
        <v>0</v>
      </c>
      <c r="AP51" s="213">
        <f t="shared" si="13"/>
        <v>0</v>
      </c>
      <c r="AQ51" s="2">
        <f t="shared" si="40"/>
        <v>0</v>
      </c>
      <c r="AR51" s="23">
        <f t="shared" si="41"/>
        <v>0</v>
      </c>
      <c r="AS51" s="23">
        <f t="shared" si="42"/>
        <v>0</v>
      </c>
      <c r="AT51" s="23">
        <f t="shared" si="43"/>
        <v>0</v>
      </c>
    </row>
    <row r="52" spans="1:46" s="3" customFormat="1" hidden="1" outlineLevel="1" collapsed="1" x14ac:dyDescent="0.15">
      <c r="A52" s="204"/>
      <c r="B52" s="44" t="s">
        <v>112</v>
      </c>
      <c r="C52" s="210">
        <v>0</v>
      </c>
      <c r="D52" s="270"/>
      <c r="E52" s="209" t="s">
        <v>51</v>
      </c>
      <c r="F52" s="7">
        <f t="shared" si="15"/>
        <v>0</v>
      </c>
      <c r="G52" s="85">
        <f t="shared" si="16"/>
        <v>0</v>
      </c>
      <c r="H52" s="213">
        <v>0</v>
      </c>
      <c r="I52" s="107">
        <f t="shared" si="10"/>
        <v>0</v>
      </c>
      <c r="J52" s="2">
        <f>(($I$52/12)*$H$52)</f>
        <v>0</v>
      </c>
      <c r="K52" s="2">
        <f t="shared" si="17"/>
        <v>0</v>
      </c>
      <c r="L52" s="2">
        <f t="shared" si="18"/>
        <v>0</v>
      </c>
      <c r="N52" s="6">
        <f t="shared" si="19"/>
        <v>0</v>
      </c>
      <c r="O52" s="6">
        <f t="shared" si="20"/>
        <v>0</v>
      </c>
      <c r="P52" s="6">
        <f t="shared" si="21"/>
        <v>0</v>
      </c>
      <c r="Q52" s="6">
        <f t="shared" si="22"/>
        <v>0</v>
      </c>
      <c r="R52" s="6">
        <f t="shared" si="23"/>
        <v>0</v>
      </c>
      <c r="S52" s="10"/>
      <c r="T52" s="85">
        <f t="shared" si="24"/>
        <v>0</v>
      </c>
      <c r="U52" s="213">
        <f t="shared" si="25"/>
        <v>0</v>
      </c>
      <c r="V52" s="2">
        <f>I52*(F133+1)</f>
        <v>0</v>
      </c>
      <c r="W52" s="19">
        <f t="shared" si="26"/>
        <v>0</v>
      </c>
      <c r="X52" s="19">
        <f t="shared" si="27"/>
        <v>0</v>
      </c>
      <c r="Y52" s="19">
        <f t="shared" si="28"/>
        <v>0</v>
      </c>
      <c r="AA52" s="85">
        <f t="shared" si="29"/>
        <v>0</v>
      </c>
      <c r="AB52" s="213">
        <f t="shared" si="11"/>
        <v>0</v>
      </c>
      <c r="AC52" s="2">
        <f>V52*(F133+1)</f>
        <v>0</v>
      </c>
      <c r="AD52" s="11">
        <f t="shared" si="30"/>
        <v>0</v>
      </c>
      <c r="AE52" s="11">
        <f t="shared" si="31"/>
        <v>0</v>
      </c>
      <c r="AF52" s="11">
        <f t="shared" si="32"/>
        <v>0</v>
      </c>
      <c r="AH52" s="85">
        <f t="shared" si="33"/>
        <v>0</v>
      </c>
      <c r="AI52" s="213">
        <f t="shared" si="34"/>
        <v>0</v>
      </c>
      <c r="AJ52" s="2">
        <f t="shared" si="35"/>
        <v>0</v>
      </c>
      <c r="AK52" s="21">
        <f t="shared" si="36"/>
        <v>0</v>
      </c>
      <c r="AL52" s="21">
        <f t="shared" si="37"/>
        <v>0</v>
      </c>
      <c r="AM52" s="21">
        <f t="shared" si="38"/>
        <v>0</v>
      </c>
      <c r="AO52" s="85">
        <f t="shared" si="39"/>
        <v>0</v>
      </c>
      <c r="AP52" s="213">
        <f t="shared" si="13"/>
        <v>0</v>
      </c>
      <c r="AQ52" s="2">
        <f t="shared" si="40"/>
        <v>0</v>
      </c>
      <c r="AR52" s="23">
        <f t="shared" si="41"/>
        <v>0</v>
      </c>
      <c r="AS52" s="23">
        <f t="shared" si="42"/>
        <v>0</v>
      </c>
      <c r="AT52" s="23">
        <f t="shared" si="43"/>
        <v>0</v>
      </c>
    </row>
    <row r="53" spans="1:46" s="3" customFormat="1" hidden="1" outlineLevel="1" collapsed="1" x14ac:dyDescent="0.15">
      <c r="A53" s="204"/>
      <c r="B53" s="44" t="s">
        <v>112</v>
      </c>
      <c r="C53" s="210">
        <v>0</v>
      </c>
      <c r="D53" s="270"/>
      <c r="E53" s="209" t="s">
        <v>51</v>
      </c>
      <c r="F53" s="7">
        <f t="shared" si="15"/>
        <v>0</v>
      </c>
      <c r="G53" s="85">
        <f t="shared" si="16"/>
        <v>0</v>
      </c>
      <c r="H53" s="213">
        <v>0</v>
      </c>
      <c r="I53" s="107">
        <f t="shared" si="10"/>
        <v>0</v>
      </c>
      <c r="J53" s="2">
        <f>(($I$53/12)*$H$53)</f>
        <v>0</v>
      </c>
      <c r="K53" s="2">
        <f t="shared" si="17"/>
        <v>0</v>
      </c>
      <c r="L53" s="2">
        <f t="shared" si="18"/>
        <v>0</v>
      </c>
      <c r="N53" s="6">
        <f t="shared" si="19"/>
        <v>0</v>
      </c>
      <c r="O53" s="6">
        <f t="shared" si="20"/>
        <v>0</v>
      </c>
      <c r="P53" s="6">
        <f t="shared" si="21"/>
        <v>0</v>
      </c>
      <c r="Q53" s="6">
        <f t="shared" si="22"/>
        <v>0</v>
      </c>
      <c r="R53" s="6">
        <f t="shared" si="23"/>
        <v>0</v>
      </c>
      <c r="S53" s="10"/>
      <c r="T53" s="85">
        <f t="shared" si="24"/>
        <v>0</v>
      </c>
      <c r="U53" s="213">
        <f t="shared" si="25"/>
        <v>0</v>
      </c>
      <c r="V53" s="2">
        <f>I53*(F133+1)</f>
        <v>0</v>
      </c>
      <c r="W53" s="19">
        <f t="shared" si="26"/>
        <v>0</v>
      </c>
      <c r="X53" s="19">
        <f t="shared" si="27"/>
        <v>0</v>
      </c>
      <c r="Y53" s="19">
        <f t="shared" si="28"/>
        <v>0</v>
      </c>
      <c r="AA53" s="85">
        <f t="shared" si="29"/>
        <v>0</v>
      </c>
      <c r="AB53" s="213">
        <f t="shared" si="11"/>
        <v>0</v>
      </c>
      <c r="AC53" s="2">
        <f>V53*(F133+1)</f>
        <v>0</v>
      </c>
      <c r="AD53" s="11">
        <f t="shared" si="30"/>
        <v>0</v>
      </c>
      <c r="AE53" s="11">
        <f t="shared" si="31"/>
        <v>0</v>
      </c>
      <c r="AF53" s="11">
        <f t="shared" si="32"/>
        <v>0</v>
      </c>
      <c r="AH53" s="85">
        <f t="shared" si="33"/>
        <v>0</v>
      </c>
      <c r="AI53" s="213">
        <f t="shared" si="34"/>
        <v>0</v>
      </c>
      <c r="AJ53" s="2">
        <f t="shared" si="35"/>
        <v>0</v>
      </c>
      <c r="AK53" s="21">
        <f t="shared" si="36"/>
        <v>0</v>
      </c>
      <c r="AL53" s="21">
        <f t="shared" si="37"/>
        <v>0</v>
      </c>
      <c r="AM53" s="21">
        <f t="shared" si="38"/>
        <v>0</v>
      </c>
      <c r="AO53" s="85">
        <f t="shared" si="39"/>
        <v>0</v>
      </c>
      <c r="AP53" s="213">
        <f t="shared" si="13"/>
        <v>0</v>
      </c>
      <c r="AQ53" s="2">
        <f t="shared" si="40"/>
        <v>0</v>
      </c>
      <c r="AR53" s="23">
        <f t="shared" si="41"/>
        <v>0</v>
      </c>
      <c r="AS53" s="23">
        <f t="shared" si="42"/>
        <v>0</v>
      </c>
      <c r="AT53" s="23">
        <f t="shared" si="43"/>
        <v>0</v>
      </c>
    </row>
    <row r="54" spans="1:46" s="3" customFormat="1" hidden="1" outlineLevel="1" collapsed="1" x14ac:dyDescent="0.15">
      <c r="A54" s="204"/>
      <c r="B54" s="44" t="s">
        <v>112</v>
      </c>
      <c r="C54" s="210">
        <v>0</v>
      </c>
      <c r="D54" s="270"/>
      <c r="E54" s="209" t="s">
        <v>51</v>
      </c>
      <c r="F54" s="7">
        <f t="shared" si="15"/>
        <v>0</v>
      </c>
      <c r="G54" s="85">
        <f t="shared" si="16"/>
        <v>0</v>
      </c>
      <c r="H54" s="213">
        <v>0</v>
      </c>
      <c r="I54" s="107">
        <f t="shared" si="10"/>
        <v>0</v>
      </c>
      <c r="J54" s="2">
        <f>(($I$54/12)*$H$54)</f>
        <v>0</v>
      </c>
      <c r="K54" s="2">
        <f t="shared" si="17"/>
        <v>0</v>
      </c>
      <c r="L54" s="2">
        <f t="shared" si="18"/>
        <v>0</v>
      </c>
      <c r="N54" s="6">
        <f t="shared" si="19"/>
        <v>0</v>
      </c>
      <c r="O54" s="6">
        <f t="shared" si="20"/>
        <v>0</v>
      </c>
      <c r="P54" s="6">
        <f t="shared" si="21"/>
        <v>0</v>
      </c>
      <c r="Q54" s="6">
        <f t="shared" si="22"/>
        <v>0</v>
      </c>
      <c r="R54" s="6">
        <f t="shared" si="23"/>
        <v>0</v>
      </c>
      <c r="S54" s="10"/>
      <c r="T54" s="85">
        <f t="shared" si="24"/>
        <v>0</v>
      </c>
      <c r="U54" s="213">
        <f t="shared" si="25"/>
        <v>0</v>
      </c>
      <c r="V54" s="2">
        <f>I54*(F133+1)</f>
        <v>0</v>
      </c>
      <c r="W54" s="19">
        <f t="shared" si="26"/>
        <v>0</v>
      </c>
      <c r="X54" s="19">
        <f t="shared" si="27"/>
        <v>0</v>
      </c>
      <c r="Y54" s="19">
        <f t="shared" si="28"/>
        <v>0</v>
      </c>
      <c r="AA54" s="85">
        <f t="shared" si="29"/>
        <v>0</v>
      </c>
      <c r="AB54" s="213">
        <f t="shared" si="11"/>
        <v>0</v>
      </c>
      <c r="AC54" s="2">
        <f>V54*(F133+1)</f>
        <v>0</v>
      </c>
      <c r="AD54" s="11">
        <f t="shared" si="30"/>
        <v>0</v>
      </c>
      <c r="AE54" s="11">
        <f t="shared" si="31"/>
        <v>0</v>
      </c>
      <c r="AF54" s="11">
        <f t="shared" si="32"/>
        <v>0</v>
      </c>
      <c r="AH54" s="85">
        <f t="shared" si="33"/>
        <v>0</v>
      </c>
      <c r="AI54" s="213">
        <f t="shared" si="34"/>
        <v>0</v>
      </c>
      <c r="AJ54" s="2">
        <f t="shared" si="35"/>
        <v>0</v>
      </c>
      <c r="AK54" s="21">
        <f t="shared" si="36"/>
        <v>0</v>
      </c>
      <c r="AL54" s="21">
        <f t="shared" si="37"/>
        <v>0</v>
      </c>
      <c r="AM54" s="21">
        <f t="shared" si="38"/>
        <v>0</v>
      </c>
      <c r="AO54" s="85">
        <f t="shared" si="39"/>
        <v>0</v>
      </c>
      <c r="AP54" s="213">
        <f t="shared" si="13"/>
        <v>0</v>
      </c>
      <c r="AQ54" s="2">
        <f t="shared" si="40"/>
        <v>0</v>
      </c>
      <c r="AR54" s="23">
        <f t="shared" si="41"/>
        <v>0</v>
      </c>
      <c r="AS54" s="23">
        <f t="shared" si="42"/>
        <v>0</v>
      </c>
      <c r="AT54" s="23">
        <f t="shared" si="43"/>
        <v>0</v>
      </c>
    </row>
    <row r="55" spans="1:46" s="3" customFormat="1" hidden="1" outlineLevel="1" collapsed="1" x14ac:dyDescent="0.15">
      <c r="A55" s="204"/>
      <c r="B55" s="44" t="s">
        <v>112</v>
      </c>
      <c r="C55" s="210">
        <v>0</v>
      </c>
      <c r="D55" s="270"/>
      <c r="E55" s="209" t="s">
        <v>51</v>
      </c>
      <c r="F55" s="7">
        <f t="shared" si="15"/>
        <v>0</v>
      </c>
      <c r="G55" s="85">
        <f t="shared" si="16"/>
        <v>0</v>
      </c>
      <c r="H55" s="213">
        <v>0</v>
      </c>
      <c r="I55" s="107">
        <f t="shared" si="10"/>
        <v>0</v>
      </c>
      <c r="J55" s="2">
        <f>((I55/12)*H55)</f>
        <v>0</v>
      </c>
      <c r="K55" s="2">
        <f t="shared" si="17"/>
        <v>0</v>
      </c>
      <c r="L55" s="2">
        <f t="shared" si="18"/>
        <v>0</v>
      </c>
      <c r="N55" s="6">
        <f t="shared" si="19"/>
        <v>0</v>
      </c>
      <c r="O55" s="6">
        <f t="shared" si="20"/>
        <v>0</v>
      </c>
      <c r="P55" s="6">
        <f t="shared" si="21"/>
        <v>0</v>
      </c>
      <c r="Q55" s="6">
        <f t="shared" si="22"/>
        <v>0</v>
      </c>
      <c r="R55" s="6">
        <f t="shared" si="23"/>
        <v>0</v>
      </c>
      <c r="S55" s="10"/>
      <c r="T55" s="85">
        <f t="shared" si="24"/>
        <v>0</v>
      </c>
      <c r="U55" s="213">
        <f t="shared" si="25"/>
        <v>0</v>
      </c>
      <c r="V55" s="2">
        <f>I55*($F$133+1)</f>
        <v>0</v>
      </c>
      <c r="W55" s="19">
        <f t="shared" si="26"/>
        <v>0</v>
      </c>
      <c r="X55" s="19">
        <f t="shared" si="27"/>
        <v>0</v>
      </c>
      <c r="Y55" s="19">
        <f t="shared" si="28"/>
        <v>0</v>
      </c>
      <c r="AA55" s="85">
        <f t="shared" si="29"/>
        <v>0</v>
      </c>
      <c r="AB55" s="213">
        <f t="shared" si="11"/>
        <v>0</v>
      </c>
      <c r="AC55" s="2">
        <f>V55*(F133+1)</f>
        <v>0</v>
      </c>
      <c r="AD55" s="11">
        <f t="shared" si="30"/>
        <v>0</v>
      </c>
      <c r="AE55" s="11">
        <f t="shared" si="31"/>
        <v>0</v>
      </c>
      <c r="AF55" s="11">
        <f t="shared" si="32"/>
        <v>0</v>
      </c>
      <c r="AH55" s="85">
        <f t="shared" si="33"/>
        <v>0</v>
      </c>
      <c r="AI55" s="213">
        <f t="shared" si="34"/>
        <v>0</v>
      </c>
      <c r="AJ55" s="2">
        <f t="shared" si="35"/>
        <v>0</v>
      </c>
      <c r="AK55" s="21">
        <f t="shared" si="36"/>
        <v>0</v>
      </c>
      <c r="AL55" s="21">
        <f t="shared" si="37"/>
        <v>0</v>
      </c>
      <c r="AM55" s="21">
        <f t="shared" si="38"/>
        <v>0</v>
      </c>
      <c r="AO55" s="85">
        <f t="shared" si="39"/>
        <v>0</v>
      </c>
      <c r="AP55" s="213">
        <f t="shared" si="13"/>
        <v>0</v>
      </c>
      <c r="AQ55" s="2">
        <f t="shared" si="40"/>
        <v>0</v>
      </c>
      <c r="AR55" s="23">
        <f t="shared" si="41"/>
        <v>0</v>
      </c>
      <c r="AS55" s="23">
        <f t="shared" si="42"/>
        <v>0</v>
      </c>
      <c r="AT55" s="23">
        <f t="shared" si="43"/>
        <v>0</v>
      </c>
    </row>
    <row r="56" spans="1:46" s="3" customFormat="1" collapsed="1" x14ac:dyDescent="0.15">
      <c r="A56" s="205"/>
      <c r="B56" t="s">
        <v>4</v>
      </c>
      <c r="C56" s="210">
        <v>0</v>
      </c>
      <c r="D56" s="270"/>
      <c r="E56" s="209" t="s">
        <v>51</v>
      </c>
      <c r="F56" s="7">
        <f t="shared" si="0"/>
        <v>0</v>
      </c>
      <c r="G56" s="67">
        <f>$H$56/12</f>
        <v>0</v>
      </c>
      <c r="H56" s="213">
        <v>0</v>
      </c>
      <c r="I56" s="107">
        <f>C56*(100%+I7)</f>
        <v>0</v>
      </c>
      <c r="J56" s="2">
        <f>(($I$56/12)*$H$56)</f>
        <v>0</v>
      </c>
      <c r="K56" s="2">
        <f>($J$56*$F$126)+($F$56/12*$H$56)</f>
        <v>0</v>
      </c>
      <c r="L56" s="2">
        <f>SUM($J$56:$K$56)</f>
        <v>0</v>
      </c>
      <c r="N56" s="6">
        <f>$Y$56</f>
        <v>0</v>
      </c>
      <c r="O56" s="6">
        <f>$AF$56</f>
        <v>0</v>
      </c>
      <c r="P56" s="6">
        <f>$AM$56</f>
        <v>0</v>
      </c>
      <c r="Q56" s="6">
        <f>$AT$56</f>
        <v>0</v>
      </c>
      <c r="R56" s="6">
        <f>SUM($L$56:$Q$56)</f>
        <v>0</v>
      </c>
      <c r="S56" s="10"/>
      <c r="T56" s="67">
        <f>$U$56/12</f>
        <v>0</v>
      </c>
      <c r="U56" s="213">
        <f t="shared" si="1"/>
        <v>0</v>
      </c>
      <c r="V56" s="2">
        <f>$I$56*($F$140+1)</f>
        <v>0</v>
      </c>
      <c r="W56" s="19">
        <f>$V$56/12*$U$56</f>
        <v>0</v>
      </c>
      <c r="X56" s="19">
        <f>($W$56*$F$131)+($F$56*(1+$F$140)/12*$U$56)</f>
        <v>0</v>
      </c>
      <c r="Y56" s="19">
        <f>SUM($W$56:$X$56)</f>
        <v>0</v>
      </c>
      <c r="AA56" s="67">
        <f>$AB$56/12</f>
        <v>0</v>
      </c>
      <c r="AB56" s="213">
        <f t="shared" si="2"/>
        <v>0</v>
      </c>
      <c r="AC56" s="2">
        <f>$V$56*(F140+1)</f>
        <v>0</v>
      </c>
      <c r="AD56" s="11">
        <f>$AC$56/12*$AB$56</f>
        <v>0</v>
      </c>
      <c r="AE56" s="11">
        <f>($AD$56*$F$131)+(($F$56*((1+$F$140)^2))/12*$AB$56)</f>
        <v>0</v>
      </c>
      <c r="AF56" s="11">
        <f>SUM($AD$56:$AE$56)</f>
        <v>0</v>
      </c>
      <c r="AH56" s="67">
        <f>$AI$56/12</f>
        <v>0</v>
      </c>
      <c r="AI56" s="213">
        <f t="shared" ref="AI56:AI62" si="44">AB56</f>
        <v>0</v>
      </c>
      <c r="AJ56" s="2">
        <f>$AC$56*(F140+1)</f>
        <v>0</v>
      </c>
      <c r="AK56" s="21">
        <f>$AJ$56/12*$AI$56</f>
        <v>0</v>
      </c>
      <c r="AL56" s="21">
        <f>($AK$56*$F$131)+(($F$56*(1+$F$140)^3)/12*$AI$56)</f>
        <v>0</v>
      </c>
      <c r="AM56" s="21">
        <f>SUM($AK$56:$AL$56)</f>
        <v>0</v>
      </c>
      <c r="AO56" s="67">
        <f>$AP$56/12</f>
        <v>0</v>
      </c>
      <c r="AP56" s="213">
        <f t="shared" si="4"/>
        <v>0</v>
      </c>
      <c r="AQ56" s="2">
        <f>$AJ$56*(F140+1)</f>
        <v>0</v>
      </c>
      <c r="AR56" s="23">
        <f>$AQ$56/12*$AP$56</f>
        <v>0</v>
      </c>
      <c r="AS56" s="23">
        <f>($AR$56*$F$131)+(($F$56*(1+$F$140)^4)/12*$AP$56)</f>
        <v>0</v>
      </c>
      <c r="AT56" s="23">
        <f>SUM($AR$56:$AS$56)</f>
        <v>0</v>
      </c>
    </row>
    <row r="57" spans="1:46" s="3" customFormat="1" x14ac:dyDescent="0.15">
      <c r="A57" s="205"/>
      <c r="B57" s="44" t="s">
        <v>113</v>
      </c>
      <c r="C57" s="210">
        <v>0</v>
      </c>
      <c r="D57" s="270"/>
      <c r="E57" s="212" t="s">
        <v>49</v>
      </c>
      <c r="F57" s="7">
        <f t="shared" ref="F57:F62" si="45">IF(E57="Employee Only",$F$134,IF(E57="Employee &amp; Children",$F$136,IF(E57="Employee &amp; Spouse",$F$137,IF(E57="Employee &amp; Family",$F$138,IF(E57="Student",$F$139,0)))))</f>
        <v>2654</v>
      </c>
      <c r="G57" s="67">
        <f>$H$57/12</f>
        <v>0</v>
      </c>
      <c r="H57" s="213">
        <v>0</v>
      </c>
      <c r="I57" s="107">
        <f t="shared" ref="I57:I62" si="46">C57</f>
        <v>0</v>
      </c>
      <c r="J57" s="2">
        <f>(($I$57/12*$H$57))</f>
        <v>0</v>
      </c>
      <c r="K57" s="2">
        <f>($J$57*$F$127)+($F$57/12*$H$57)</f>
        <v>0</v>
      </c>
      <c r="L57" s="2">
        <f>SUM($J$57:$K$57)</f>
        <v>0</v>
      </c>
      <c r="N57" s="6">
        <f>$Y$57</f>
        <v>0</v>
      </c>
      <c r="O57" s="6">
        <f>$AF$57</f>
        <v>0</v>
      </c>
      <c r="P57" s="6">
        <f>$AM$57</f>
        <v>0</v>
      </c>
      <c r="Q57" s="6">
        <f>$AT$57</f>
        <v>0</v>
      </c>
      <c r="R57" s="6">
        <f>SUM($L$57:$Q$57)</f>
        <v>0</v>
      </c>
      <c r="S57" s="10"/>
      <c r="T57" s="67">
        <f>$U$57/12</f>
        <v>0</v>
      </c>
      <c r="U57" s="213">
        <f t="shared" si="1"/>
        <v>0</v>
      </c>
      <c r="V57" s="2">
        <f>$I$57</f>
        <v>0</v>
      </c>
      <c r="W57" s="19">
        <f>$V$57/12*$U$57</f>
        <v>0</v>
      </c>
      <c r="X57" s="19">
        <f>($W$57*$F$132)+($F$139/12*$U$57*(1+$F$140))</f>
        <v>0</v>
      </c>
      <c r="Y57" s="19">
        <f>SUM($W$57:$X$57)</f>
        <v>0</v>
      </c>
      <c r="AA57" s="67">
        <f>$AB$57/12</f>
        <v>0</v>
      </c>
      <c r="AB57" s="213">
        <f t="shared" si="2"/>
        <v>0</v>
      </c>
      <c r="AC57" s="2">
        <f>$V$57</f>
        <v>0</v>
      </c>
      <c r="AD57" s="11">
        <f>$AC$57/12*$AB$57</f>
        <v>0</v>
      </c>
      <c r="AE57" s="11">
        <f>($AD$57*$F$132)+($F$139/12*$AB57*(1+$F$140)^2)</f>
        <v>0</v>
      </c>
      <c r="AF57" s="11">
        <f>SUM($AD$57:$AE$57)</f>
        <v>0</v>
      </c>
      <c r="AH57" s="67">
        <f>$AI$57/12</f>
        <v>0</v>
      </c>
      <c r="AI57" s="213">
        <f t="shared" si="44"/>
        <v>0</v>
      </c>
      <c r="AJ57" s="2">
        <f>$AC$57</f>
        <v>0</v>
      </c>
      <c r="AK57" s="21">
        <f>$AJ$57/12*$AI$57</f>
        <v>0</v>
      </c>
      <c r="AL57" s="21">
        <f>($AK$57*$F$132)+($F$139/12*$AI57*(1+$F$140)^3)</f>
        <v>0</v>
      </c>
      <c r="AM57" s="21">
        <f>SUM($AK$57:$AL$57)</f>
        <v>0</v>
      </c>
      <c r="AO57" s="67">
        <f>$AP$57/12</f>
        <v>0</v>
      </c>
      <c r="AP57" s="213">
        <f t="shared" si="4"/>
        <v>0</v>
      </c>
      <c r="AQ57" s="2">
        <f>$AJ$57</f>
        <v>0</v>
      </c>
      <c r="AR57" s="23">
        <f>$AQ$57/12*$AP$57</f>
        <v>0</v>
      </c>
      <c r="AS57" s="23">
        <f>($AR$57*$F$132)+($F$139/12*$AP57*(1+$F$140)^4)</f>
        <v>0</v>
      </c>
      <c r="AT57" s="23">
        <f>SUM($AR$57:$AS$57)</f>
        <v>0</v>
      </c>
    </row>
    <row r="58" spans="1:46" s="3" customFormat="1" x14ac:dyDescent="0.15">
      <c r="A58" s="205"/>
      <c r="B58" s="44" t="s">
        <v>113</v>
      </c>
      <c r="C58" s="210">
        <v>0</v>
      </c>
      <c r="D58" s="270"/>
      <c r="E58" s="212" t="s">
        <v>49</v>
      </c>
      <c r="F58" s="7">
        <f t="shared" si="45"/>
        <v>2654</v>
      </c>
      <c r="G58" s="67">
        <f>$H$58/12</f>
        <v>0</v>
      </c>
      <c r="H58" s="213">
        <v>0</v>
      </c>
      <c r="I58" s="107">
        <f t="shared" si="46"/>
        <v>0</v>
      </c>
      <c r="J58" s="2">
        <f>(($I$58/12*$H$58))</f>
        <v>0</v>
      </c>
      <c r="K58" s="2">
        <f>($J$58*$F$127)+($F$58/12*$H$58)</f>
        <v>0</v>
      </c>
      <c r="L58" s="2">
        <f>SUM($J$58:$K$58)</f>
        <v>0</v>
      </c>
      <c r="N58" s="6">
        <f>$Y$58</f>
        <v>0</v>
      </c>
      <c r="O58" s="6">
        <f>$AF$58</f>
        <v>0</v>
      </c>
      <c r="P58" s="6">
        <f>$AM$58</f>
        <v>0</v>
      </c>
      <c r="Q58" s="6">
        <f>$AT$58</f>
        <v>0</v>
      </c>
      <c r="R58" s="6">
        <f>SUM($L$58:$Q$58)</f>
        <v>0</v>
      </c>
      <c r="S58" s="10"/>
      <c r="T58" s="67">
        <f>$U$58/12</f>
        <v>0</v>
      </c>
      <c r="U58" s="213">
        <f t="shared" ref="U58" si="47">H58</f>
        <v>0</v>
      </c>
      <c r="V58" s="2">
        <f>$I$58</f>
        <v>0</v>
      </c>
      <c r="W58" s="19">
        <f>$V$58/12*$U$58</f>
        <v>0</v>
      </c>
      <c r="X58" s="19">
        <f>($W$58*$F$132)+($F$139/12*$U$58*(1+$F$140))</f>
        <v>0</v>
      </c>
      <c r="Y58" s="19">
        <f>SUM($W$58:$X$58)</f>
        <v>0</v>
      </c>
      <c r="AA58" s="67">
        <f>$AB$58/12</f>
        <v>0</v>
      </c>
      <c r="AB58" s="213">
        <f t="shared" ref="AB58" si="48">U58</f>
        <v>0</v>
      </c>
      <c r="AC58" s="2">
        <f>$V$58</f>
        <v>0</v>
      </c>
      <c r="AD58" s="11">
        <f>$AC$58/12*$AB$58</f>
        <v>0</v>
      </c>
      <c r="AE58" s="11">
        <f>($AD$58*$F$132)+($F$139/12*$AB58*(1+$F$140)^2)</f>
        <v>0</v>
      </c>
      <c r="AF58" s="11">
        <f>SUM($AD$58:$AE$58)</f>
        <v>0</v>
      </c>
      <c r="AH58" s="67">
        <f>$AI$58/12</f>
        <v>0</v>
      </c>
      <c r="AI58" s="213">
        <f t="shared" si="44"/>
        <v>0</v>
      </c>
      <c r="AJ58" s="2">
        <f>$AC$58</f>
        <v>0</v>
      </c>
      <c r="AK58" s="21">
        <f>$AJ$58/12*$AI$58</f>
        <v>0</v>
      </c>
      <c r="AL58" s="21">
        <f>($AK$58*$F$132)+($F$139/12*$AI58*(1+$F$140)^3)</f>
        <v>0</v>
      </c>
      <c r="AM58" s="21">
        <f>SUM($AK$58:$AL$58)</f>
        <v>0</v>
      </c>
      <c r="AO58" s="67">
        <f>$AP$58/12</f>
        <v>0</v>
      </c>
      <c r="AP58" s="213">
        <f t="shared" ref="AP58" si="49">AI58</f>
        <v>0</v>
      </c>
      <c r="AQ58" s="2">
        <f>$AJ$58</f>
        <v>0</v>
      </c>
      <c r="AR58" s="23">
        <f>$AQ$58/12*$AP$58</f>
        <v>0</v>
      </c>
      <c r="AS58" s="23">
        <f>($AR$58*$F$132)+($F$139/12*$AP58*(1+$F$140)^4)</f>
        <v>0</v>
      </c>
      <c r="AT58" s="23">
        <f>SUM($AR$58:$AS$58)</f>
        <v>0</v>
      </c>
    </row>
    <row r="59" spans="1:46" s="3" customFormat="1" x14ac:dyDescent="0.15">
      <c r="A59" s="205"/>
      <c r="B59" s="44" t="s">
        <v>113</v>
      </c>
      <c r="C59" s="210">
        <v>0</v>
      </c>
      <c r="D59" s="270"/>
      <c r="E59" s="212" t="s">
        <v>49</v>
      </c>
      <c r="F59" s="7">
        <f t="shared" si="45"/>
        <v>2654</v>
      </c>
      <c r="G59" s="67">
        <f>$H$59/12</f>
        <v>0</v>
      </c>
      <c r="H59" s="213">
        <v>0</v>
      </c>
      <c r="I59" s="107">
        <f t="shared" si="46"/>
        <v>0</v>
      </c>
      <c r="J59" s="2">
        <f>(($I$59/12*$H$59))</f>
        <v>0</v>
      </c>
      <c r="K59" s="2">
        <f>($J$59*$F$127)+($F$59/12*$H$59)</f>
        <v>0</v>
      </c>
      <c r="L59" s="2">
        <f>SUM($J$59:$K$59)</f>
        <v>0</v>
      </c>
      <c r="N59" s="6">
        <f>$Y$59</f>
        <v>0</v>
      </c>
      <c r="O59" s="6">
        <f>$AF$59</f>
        <v>0</v>
      </c>
      <c r="P59" s="6">
        <f>$AM$59</f>
        <v>0</v>
      </c>
      <c r="Q59" s="6">
        <f>$AT$59</f>
        <v>0</v>
      </c>
      <c r="R59" s="6">
        <f>SUM($L$59:$Q$59)</f>
        <v>0</v>
      </c>
      <c r="S59" s="10"/>
      <c r="T59" s="67">
        <f>$U$59/12</f>
        <v>0</v>
      </c>
      <c r="U59" s="213">
        <f t="shared" ref="U59:U61" si="50">H59</f>
        <v>0</v>
      </c>
      <c r="V59" s="2">
        <f>$I$59</f>
        <v>0</v>
      </c>
      <c r="W59" s="19">
        <f>$V$59/12*$U$59</f>
        <v>0</v>
      </c>
      <c r="X59" s="19">
        <f>($W$59*$F$132)+($F$139/12*$U$59*(1+$F$140))</f>
        <v>0</v>
      </c>
      <c r="Y59" s="19">
        <f>SUM($W$59:$X$59)</f>
        <v>0</v>
      </c>
      <c r="AA59" s="67">
        <f>$AB$59/12</f>
        <v>0</v>
      </c>
      <c r="AB59" s="213">
        <f t="shared" ref="AB59:AB61" si="51">U59</f>
        <v>0</v>
      </c>
      <c r="AC59" s="2">
        <f>$V$59</f>
        <v>0</v>
      </c>
      <c r="AD59" s="11">
        <f>$AC$59/12*$AB$59</f>
        <v>0</v>
      </c>
      <c r="AE59" s="11">
        <f>($AD$59*$F$132)+($F$139/12*$AB59*(1+$F$140)^2)</f>
        <v>0</v>
      </c>
      <c r="AF59" s="11">
        <f>SUM($AD$59:$AE$59)</f>
        <v>0</v>
      </c>
      <c r="AH59" s="67">
        <f>$AI$59/12</f>
        <v>0</v>
      </c>
      <c r="AI59" s="213">
        <f t="shared" si="44"/>
        <v>0</v>
      </c>
      <c r="AJ59" s="2">
        <f>$AC$59</f>
        <v>0</v>
      </c>
      <c r="AK59" s="21">
        <f>$AJ$59/12*$AI$59</f>
        <v>0</v>
      </c>
      <c r="AL59" s="21">
        <f>($AK$59*$F$132)+($F$139/12*$AI59*(1+$F$140)^3)</f>
        <v>0</v>
      </c>
      <c r="AM59" s="21">
        <f>SUM($AK$59:$AL$59)</f>
        <v>0</v>
      </c>
      <c r="AO59" s="67">
        <f>$AP$59/12</f>
        <v>0</v>
      </c>
      <c r="AP59" s="213">
        <f t="shared" ref="AP59:AP61" si="52">AI59</f>
        <v>0</v>
      </c>
      <c r="AQ59" s="2">
        <f>$AJ$59</f>
        <v>0</v>
      </c>
      <c r="AR59" s="23">
        <f>$AQ$59/12*$AP$59</f>
        <v>0</v>
      </c>
      <c r="AS59" s="23">
        <f>($AR$59*$F$132)+($F$139/12*$AP59*(1+$F$140)^4)</f>
        <v>0</v>
      </c>
      <c r="AT59" s="23">
        <f>SUM($AR$59:$AS$59)</f>
        <v>0</v>
      </c>
    </row>
    <row r="60" spans="1:46" s="3" customFormat="1" x14ac:dyDescent="0.15">
      <c r="A60" s="205"/>
      <c r="B60" s="269" t="s">
        <v>130</v>
      </c>
      <c r="C60" s="273">
        <v>0</v>
      </c>
      <c r="D60" s="270"/>
      <c r="E60" s="81"/>
      <c r="F60" s="7">
        <f t="shared" si="45"/>
        <v>0</v>
      </c>
      <c r="G60" s="67">
        <f>H60/12</f>
        <v>0</v>
      </c>
      <c r="H60" s="213">
        <v>0</v>
      </c>
      <c r="I60" s="107">
        <f t="shared" si="46"/>
        <v>0</v>
      </c>
      <c r="J60" s="2">
        <f>((I60/12*H60))</f>
        <v>0</v>
      </c>
      <c r="K60" s="2">
        <f>(J60*F127)</f>
        <v>0</v>
      </c>
      <c r="L60" s="2">
        <f>SUM(J60:K60)</f>
        <v>0</v>
      </c>
      <c r="N60" s="6">
        <f>Y60</f>
        <v>0</v>
      </c>
      <c r="O60" s="6">
        <f>AF60</f>
        <v>0</v>
      </c>
      <c r="P60" s="6">
        <f>AM60</f>
        <v>0</v>
      </c>
      <c r="Q60" s="6">
        <f>AT60</f>
        <v>0</v>
      </c>
      <c r="R60" s="6">
        <f>SUM(L60:Q60)</f>
        <v>0</v>
      </c>
      <c r="S60" s="10"/>
      <c r="T60" s="67">
        <f>U60/12</f>
        <v>0</v>
      </c>
      <c r="U60" s="213">
        <f t="shared" si="50"/>
        <v>0</v>
      </c>
      <c r="V60" s="2">
        <f>I60</f>
        <v>0</v>
      </c>
      <c r="W60" s="19">
        <f>V60/12*U60</f>
        <v>0</v>
      </c>
      <c r="X60" s="19">
        <f>(W60*$F$132)</f>
        <v>0</v>
      </c>
      <c r="Y60" s="19">
        <f>SUM(W60:X60)</f>
        <v>0</v>
      </c>
      <c r="AA60" s="67">
        <f>AB60/12</f>
        <v>0</v>
      </c>
      <c r="AB60" s="213">
        <f t="shared" si="51"/>
        <v>0</v>
      </c>
      <c r="AC60" s="2">
        <f>V60</f>
        <v>0</v>
      </c>
      <c r="AD60" s="11">
        <f>AC60/12*AB60</f>
        <v>0</v>
      </c>
      <c r="AE60" s="11">
        <f>(AD60*$F$132)</f>
        <v>0</v>
      </c>
      <c r="AF60" s="11">
        <f>SUM(AD60:AE60)</f>
        <v>0</v>
      </c>
      <c r="AH60" s="67">
        <f>AI60/12</f>
        <v>0</v>
      </c>
      <c r="AI60" s="213">
        <f t="shared" si="44"/>
        <v>0</v>
      </c>
      <c r="AJ60" s="2">
        <f>AC60</f>
        <v>0</v>
      </c>
      <c r="AK60" s="21">
        <f>AJ60/12*AI60</f>
        <v>0</v>
      </c>
      <c r="AL60" s="21">
        <f>(AK60*$F$132)</f>
        <v>0</v>
      </c>
      <c r="AM60" s="21">
        <f>SUM(AK60:AL60)</f>
        <v>0</v>
      </c>
      <c r="AO60" s="67">
        <f>AP60/12</f>
        <v>0</v>
      </c>
      <c r="AP60" s="213">
        <f t="shared" si="52"/>
        <v>0</v>
      </c>
      <c r="AQ60" s="2">
        <f>AJ60</f>
        <v>0</v>
      </c>
      <c r="AR60" s="23">
        <f>AQ60/12*AP60</f>
        <v>0</v>
      </c>
      <c r="AS60" s="23">
        <f>(AR60*$F$132)</f>
        <v>0</v>
      </c>
      <c r="AT60" s="23">
        <f>SUM(AR60:AS60)</f>
        <v>0</v>
      </c>
    </row>
    <row r="61" spans="1:46" s="3" customFormat="1" x14ac:dyDescent="0.15">
      <c r="A61" s="205"/>
      <c r="B61" s="269" t="s">
        <v>130</v>
      </c>
      <c r="C61" s="273">
        <v>0</v>
      </c>
      <c r="D61" s="270"/>
      <c r="E61" s="81"/>
      <c r="F61" s="7">
        <f t="shared" si="45"/>
        <v>0</v>
      </c>
      <c r="G61" s="67">
        <f>H61/12</f>
        <v>0</v>
      </c>
      <c r="H61" s="213">
        <v>0</v>
      </c>
      <c r="I61" s="107">
        <f t="shared" si="46"/>
        <v>0</v>
      </c>
      <c r="J61" s="2">
        <f>((I61/12*H61))</f>
        <v>0</v>
      </c>
      <c r="K61" s="2">
        <f>(J61*F127)</f>
        <v>0</v>
      </c>
      <c r="L61" s="2">
        <f>SUM(J61:K61)</f>
        <v>0</v>
      </c>
      <c r="N61" s="6">
        <f>Y61</f>
        <v>0</v>
      </c>
      <c r="O61" s="6">
        <f>AF61</f>
        <v>0</v>
      </c>
      <c r="P61" s="6">
        <f>AM61</f>
        <v>0</v>
      </c>
      <c r="Q61" s="6">
        <f>AT61</f>
        <v>0</v>
      </c>
      <c r="R61" s="6">
        <f>SUM(L61:Q61)</f>
        <v>0</v>
      </c>
      <c r="S61" s="10"/>
      <c r="T61" s="67">
        <f>U61/12</f>
        <v>0</v>
      </c>
      <c r="U61" s="213">
        <f t="shared" si="50"/>
        <v>0</v>
      </c>
      <c r="V61" s="2">
        <f>I61</f>
        <v>0</v>
      </c>
      <c r="W61" s="19">
        <f>V61/12*U61</f>
        <v>0</v>
      </c>
      <c r="X61" s="19">
        <f>(W61*$F$132)</f>
        <v>0</v>
      </c>
      <c r="Y61" s="19">
        <f>SUM(W61:X61)</f>
        <v>0</v>
      </c>
      <c r="AA61" s="67">
        <f>AB61/12</f>
        <v>0</v>
      </c>
      <c r="AB61" s="213">
        <f t="shared" si="51"/>
        <v>0</v>
      </c>
      <c r="AC61" s="2">
        <f>V61</f>
        <v>0</v>
      </c>
      <c r="AD61" s="11">
        <f>AC61/12*AB61</f>
        <v>0</v>
      </c>
      <c r="AE61" s="11">
        <f>(AD61*$F$132)</f>
        <v>0</v>
      </c>
      <c r="AF61" s="11">
        <f>SUM(AD61:AE61)</f>
        <v>0</v>
      </c>
      <c r="AH61" s="67">
        <f>AI61/12</f>
        <v>0</v>
      </c>
      <c r="AI61" s="213">
        <f t="shared" si="44"/>
        <v>0</v>
      </c>
      <c r="AJ61" s="2">
        <f>AC61</f>
        <v>0</v>
      </c>
      <c r="AK61" s="21">
        <f>AJ61/12*AI61</f>
        <v>0</v>
      </c>
      <c r="AL61" s="21">
        <f>(AK61*$F$132)</f>
        <v>0</v>
      </c>
      <c r="AM61" s="21">
        <f>SUM(AK61:AL61)</f>
        <v>0</v>
      </c>
      <c r="AO61" s="67">
        <f>AP61/12</f>
        <v>0</v>
      </c>
      <c r="AP61" s="213">
        <f t="shared" si="52"/>
        <v>0</v>
      </c>
      <c r="AQ61" s="2">
        <f>AJ61</f>
        <v>0</v>
      </c>
      <c r="AR61" s="23">
        <f>AQ61/12*AP61</f>
        <v>0</v>
      </c>
      <c r="AS61" s="23">
        <f>(AR61*$F$132)</f>
        <v>0</v>
      </c>
      <c r="AT61" s="23">
        <f>SUM(AR61:AS61)</f>
        <v>0</v>
      </c>
    </row>
    <row r="62" spans="1:46" s="3" customFormat="1" ht="14" thickBot="1" x14ac:dyDescent="0.2">
      <c r="A62" s="206"/>
      <c r="B62" s="272" t="s">
        <v>130</v>
      </c>
      <c r="C62" s="211">
        <v>0</v>
      </c>
      <c r="D62" s="278"/>
      <c r="E62" s="83"/>
      <c r="F62" s="7">
        <f t="shared" si="45"/>
        <v>0</v>
      </c>
      <c r="G62" s="67">
        <f>H62/12</f>
        <v>0</v>
      </c>
      <c r="H62" s="215">
        <v>0</v>
      </c>
      <c r="I62" s="108">
        <f t="shared" si="46"/>
        <v>0</v>
      </c>
      <c r="J62" s="2">
        <f>((I62/12*H62))</f>
        <v>0</v>
      </c>
      <c r="K62" s="2">
        <f>(J62*F127)</f>
        <v>0</v>
      </c>
      <c r="L62" s="2">
        <f>SUM(J62:K62)</f>
        <v>0</v>
      </c>
      <c r="N62" s="6">
        <f>Y62</f>
        <v>0</v>
      </c>
      <c r="O62" s="6">
        <f>AF62</f>
        <v>0</v>
      </c>
      <c r="P62" s="6">
        <f>AM62</f>
        <v>0</v>
      </c>
      <c r="Q62" s="6">
        <f>AT62</f>
        <v>0</v>
      </c>
      <c r="R62" s="6">
        <f>SUM(L62:Q62)</f>
        <v>0</v>
      </c>
      <c r="S62" s="10"/>
      <c r="T62" s="67">
        <f>U62/12</f>
        <v>0</v>
      </c>
      <c r="U62" s="215">
        <f t="shared" si="1"/>
        <v>0</v>
      </c>
      <c r="V62" s="2">
        <f>I62</f>
        <v>0</v>
      </c>
      <c r="W62" s="19">
        <f>V62/12*U62</f>
        <v>0</v>
      </c>
      <c r="X62" s="19">
        <f>(W62*$F$132)</f>
        <v>0</v>
      </c>
      <c r="Y62" s="19">
        <f>SUM(W62:X62)</f>
        <v>0</v>
      </c>
      <c r="AA62" s="67">
        <f>AB62/12</f>
        <v>0</v>
      </c>
      <c r="AB62" s="215">
        <f t="shared" si="2"/>
        <v>0</v>
      </c>
      <c r="AC62" s="2">
        <f>V62</f>
        <v>0</v>
      </c>
      <c r="AD62" s="11">
        <f>AC62/12*AB62</f>
        <v>0</v>
      </c>
      <c r="AE62" s="11">
        <f>(AD62*$F$132)</f>
        <v>0</v>
      </c>
      <c r="AF62" s="11">
        <f>SUM(AD62:AE62)</f>
        <v>0</v>
      </c>
      <c r="AH62" s="67">
        <f>AI62/12</f>
        <v>0</v>
      </c>
      <c r="AI62" s="215">
        <f t="shared" si="44"/>
        <v>0</v>
      </c>
      <c r="AJ62" s="2">
        <f>AC62</f>
        <v>0</v>
      </c>
      <c r="AK62" s="21">
        <f>AJ62/12*AI62</f>
        <v>0</v>
      </c>
      <c r="AL62" s="21">
        <f>(AK62*$F$132)</f>
        <v>0</v>
      </c>
      <c r="AM62" s="21">
        <f>SUM(AK62:AL62)</f>
        <v>0</v>
      </c>
      <c r="AO62" s="67">
        <f>AP62/12</f>
        <v>0</v>
      </c>
      <c r="AP62" s="215">
        <f t="shared" si="4"/>
        <v>0</v>
      </c>
      <c r="AQ62" s="2">
        <f>AJ62</f>
        <v>0</v>
      </c>
      <c r="AR62" s="23">
        <f>AQ62/12*AP62</f>
        <v>0</v>
      </c>
      <c r="AS62" s="23">
        <f>(AR62*$F$132)</f>
        <v>0</v>
      </c>
      <c r="AT62" s="23">
        <f>SUM(AR62:AS62)</f>
        <v>0</v>
      </c>
    </row>
    <row r="63" spans="1:46" x14ac:dyDescent="0.15">
      <c r="B63" t="s">
        <v>5</v>
      </c>
      <c r="F63" s="7"/>
      <c r="H63" s="1"/>
      <c r="I63" s="2"/>
      <c r="J63" s="5">
        <f>SUM($J$9:$J$62)</f>
        <v>0</v>
      </c>
      <c r="K63" s="5">
        <f>SUM($K$9:$K$62)</f>
        <v>0</v>
      </c>
      <c r="L63" s="5">
        <f>SUM($L$9:$L$62)</f>
        <v>0</v>
      </c>
      <c r="N63" s="8">
        <f>SUM($N$9:$N$62)</f>
        <v>0</v>
      </c>
      <c r="O63" s="8">
        <f>SUM($O$9:$O$62)</f>
        <v>0</v>
      </c>
      <c r="P63" s="8">
        <f>SUM($P$9:$P$62)</f>
        <v>0</v>
      </c>
      <c r="Q63" s="8">
        <f>SUM($Q$9:$Q$62)</f>
        <v>0</v>
      </c>
      <c r="R63" s="8">
        <f>SUM($R$9:$R$62)</f>
        <v>0</v>
      </c>
      <c r="S63" s="9"/>
      <c r="T63" s="9"/>
      <c r="U63" s="1"/>
      <c r="V63" s="5"/>
      <c r="W63" s="14">
        <f>SUM($W$9:$W$62)</f>
        <v>0</v>
      </c>
      <c r="X63" s="14">
        <f>SUM($X$9:$X$62)</f>
        <v>0</v>
      </c>
      <c r="Y63" s="14">
        <f>SUM($Y$9:$Y$62)</f>
        <v>0</v>
      </c>
      <c r="AB63" s="1"/>
      <c r="AC63" s="5"/>
      <c r="AD63" s="20">
        <f>SUM($AD$9:$AD$62)</f>
        <v>0</v>
      </c>
      <c r="AE63" s="20">
        <f>SUM($AE$9:$AE$62)</f>
        <v>0</v>
      </c>
      <c r="AF63" s="20">
        <f>SUM($AF$9:$AF$62)</f>
        <v>0</v>
      </c>
      <c r="AI63" s="1"/>
      <c r="AJ63" s="5"/>
      <c r="AK63" s="22">
        <f>SUM($AK$9:$AK$62)</f>
        <v>0</v>
      </c>
      <c r="AL63" s="22">
        <f>SUM($AL$9:$AL$62)</f>
        <v>0</v>
      </c>
      <c r="AM63" s="22">
        <f>SUM($AM$9:$AM$62)</f>
        <v>0</v>
      </c>
      <c r="AP63" s="1"/>
      <c r="AQ63" s="5"/>
      <c r="AR63" s="24">
        <f>SUM($AR$9:$AR$62)</f>
        <v>0</v>
      </c>
      <c r="AS63" s="24">
        <f>SUM($AS$9:$AS$62)</f>
        <v>0</v>
      </c>
      <c r="AT63" s="24">
        <f>SUM($AT$9:$AT$62)</f>
        <v>0</v>
      </c>
    </row>
    <row r="64" spans="1:46" x14ac:dyDescent="0.15">
      <c r="A64" s="293"/>
      <c r="B64" s="293"/>
      <c r="H64" s="1"/>
      <c r="I64" s="2"/>
      <c r="L64" s="2"/>
      <c r="N64" s="7"/>
      <c r="O64" s="7"/>
      <c r="P64" s="7"/>
      <c r="Q64" s="7"/>
      <c r="U64" s="1"/>
      <c r="AB64" s="1"/>
      <c r="AI64" s="1"/>
      <c r="AP64" s="1"/>
    </row>
    <row r="65" spans="1:42" s="134" customFormat="1" x14ac:dyDescent="0.15">
      <c r="B65" s="170" t="s">
        <v>6</v>
      </c>
      <c r="C65" s="136"/>
      <c r="F65" s="136"/>
      <c r="H65" s="132"/>
      <c r="I65" s="133"/>
      <c r="L65" s="216">
        <v>0</v>
      </c>
      <c r="N65" s="217">
        <v>0</v>
      </c>
      <c r="O65" s="217">
        <v>0</v>
      </c>
      <c r="P65" s="217">
        <v>0</v>
      </c>
      <c r="Q65" s="217">
        <v>0</v>
      </c>
      <c r="R65" s="133">
        <f>SUM($L$65:$Q$65)</f>
        <v>0</v>
      </c>
      <c r="U65" s="132"/>
      <c r="W65" s="134" t="s">
        <v>66</v>
      </c>
      <c r="X65" s="134" t="s">
        <v>19</v>
      </c>
      <c r="Y65" s="134" t="s">
        <v>23</v>
      </c>
      <c r="AA65" s="134" t="s">
        <v>26</v>
      </c>
      <c r="AB65" s="132" t="s">
        <v>28</v>
      </c>
      <c r="AI65" s="132"/>
      <c r="AP65" s="132"/>
    </row>
    <row r="66" spans="1:42" x14ac:dyDescent="0.15">
      <c r="A66" s="28"/>
      <c r="B66" s="129" t="s">
        <v>7</v>
      </c>
      <c r="C66" s="28"/>
      <c r="H66" s="1"/>
      <c r="I66" s="2"/>
      <c r="L66" s="2"/>
      <c r="N66" s="7"/>
      <c r="O66" s="7"/>
      <c r="P66" s="7"/>
      <c r="Q66" s="7"/>
      <c r="R66" s="13"/>
      <c r="T66" s="2">
        <f>SUM(R67:R68)</f>
        <v>0</v>
      </c>
      <c r="U66" s="1"/>
      <c r="V66" t="s">
        <v>140</v>
      </c>
      <c r="W66" s="2">
        <f>J63</f>
        <v>0</v>
      </c>
      <c r="X66" s="2">
        <f>W63</f>
        <v>0</v>
      </c>
      <c r="Y66" s="2">
        <f>AD63</f>
        <v>0</v>
      </c>
      <c r="AA66" s="2">
        <f>AK63</f>
        <v>0</v>
      </c>
      <c r="AB66" s="2">
        <f>AR63</f>
        <v>0</v>
      </c>
      <c r="AI66" s="1"/>
      <c r="AP66" s="1"/>
    </row>
    <row r="67" spans="1:42" ht="14" x14ac:dyDescent="0.15">
      <c r="A67" s="168"/>
      <c r="B67" s="168" t="s">
        <v>92</v>
      </c>
      <c r="C67" s="104"/>
      <c r="H67" s="1"/>
      <c r="I67" s="2"/>
      <c r="L67" s="218">
        <v>0</v>
      </c>
      <c r="N67" s="219">
        <v>0</v>
      </c>
      <c r="O67" s="219">
        <v>0</v>
      </c>
      <c r="P67" s="219">
        <v>0</v>
      </c>
      <c r="Q67" s="219">
        <v>0</v>
      </c>
      <c r="R67" s="13">
        <f>SUM($L$67:$Q$67)</f>
        <v>0</v>
      </c>
      <c r="U67" s="1"/>
      <c r="V67" t="s">
        <v>20</v>
      </c>
      <c r="W67" s="91">
        <f>K63</f>
        <v>0</v>
      </c>
      <c r="X67" s="91">
        <f>X63</f>
        <v>0</v>
      </c>
      <c r="Y67" s="91">
        <f>AE63</f>
        <v>0</v>
      </c>
      <c r="AA67" s="91">
        <f>AL63</f>
        <v>0</v>
      </c>
      <c r="AB67" s="91">
        <f>AS63</f>
        <v>0</v>
      </c>
      <c r="AI67" s="1"/>
      <c r="AP67" s="1"/>
    </row>
    <row r="68" spans="1:42" ht="14" x14ac:dyDescent="0.15">
      <c r="A68" s="104"/>
      <c r="B68" s="169" t="s">
        <v>93</v>
      </c>
      <c r="C68" s="104"/>
      <c r="H68" s="1"/>
      <c r="I68" s="2"/>
      <c r="L68" s="218">
        <v>0</v>
      </c>
      <c r="N68" s="219">
        <v>0</v>
      </c>
      <c r="O68" s="219">
        <v>0</v>
      </c>
      <c r="P68" s="219">
        <v>0</v>
      </c>
      <c r="Q68" s="219">
        <v>0</v>
      </c>
      <c r="R68" s="13">
        <f>SUM(L68:Q68)</f>
        <v>0</v>
      </c>
      <c r="U68" s="1"/>
      <c r="V68" t="s">
        <v>21</v>
      </c>
      <c r="W68" s="2">
        <f>SUM(W66:W67)</f>
        <v>0</v>
      </c>
      <c r="X68" s="2">
        <f>SUM(X66:X67)</f>
        <v>0</v>
      </c>
      <c r="Y68" s="2">
        <f>SUM(Y66:Y67)</f>
        <v>0</v>
      </c>
      <c r="AA68" s="2">
        <f>SUM(AA66:AA67)</f>
        <v>0</v>
      </c>
      <c r="AB68" s="2">
        <f>SUM(AB66:AB67)</f>
        <v>0</v>
      </c>
      <c r="AC68" s="2">
        <f>SUM(W68:AB68)</f>
        <v>0</v>
      </c>
      <c r="AI68" s="1"/>
      <c r="AP68" s="1"/>
    </row>
    <row r="69" spans="1:42" ht="14" x14ac:dyDescent="0.15">
      <c r="A69" s="104"/>
      <c r="B69" s="183" t="s">
        <v>94</v>
      </c>
      <c r="C69" s="104"/>
      <c r="H69" s="1"/>
      <c r="I69" s="2"/>
      <c r="L69" s="2"/>
      <c r="N69" s="7"/>
      <c r="O69" s="7"/>
      <c r="P69" s="7"/>
      <c r="Q69" s="7"/>
      <c r="R69" s="13"/>
      <c r="U69" s="1"/>
      <c r="AB69" s="1"/>
      <c r="AI69" s="1"/>
      <c r="AP69" s="1"/>
    </row>
    <row r="70" spans="1:42" s="134" customFormat="1" x14ac:dyDescent="0.15">
      <c r="A70" s="131"/>
      <c r="B70" s="131" t="s">
        <v>95</v>
      </c>
      <c r="C70" s="130"/>
      <c r="D70" s="131"/>
      <c r="E70" s="131"/>
      <c r="F70" s="130"/>
      <c r="G70" s="131"/>
      <c r="H70" s="132"/>
      <c r="I70" s="133"/>
      <c r="L70" s="220">
        <v>0</v>
      </c>
      <c r="M70" s="131"/>
      <c r="N70" s="221">
        <v>0</v>
      </c>
      <c r="O70" s="221">
        <v>0</v>
      </c>
      <c r="P70" s="221">
        <v>0</v>
      </c>
      <c r="Q70" s="221">
        <v>0</v>
      </c>
      <c r="R70" s="174">
        <f>SUM($L$70:$Q$70)</f>
        <v>0</v>
      </c>
      <c r="U70" s="132"/>
      <c r="AB70" s="132"/>
      <c r="AI70" s="132"/>
      <c r="AP70" s="132"/>
    </row>
    <row r="71" spans="1:42" s="134" customFormat="1" x14ac:dyDescent="0.15">
      <c r="A71" s="131"/>
      <c r="B71" s="131" t="s">
        <v>96</v>
      </c>
      <c r="C71" s="130"/>
      <c r="D71" s="131"/>
      <c r="E71" s="131"/>
      <c r="F71" s="130"/>
      <c r="G71" s="131"/>
      <c r="H71" s="132"/>
      <c r="I71" s="133"/>
      <c r="L71" s="220">
        <v>0</v>
      </c>
      <c r="M71" s="131"/>
      <c r="N71" s="221">
        <v>0</v>
      </c>
      <c r="O71" s="221">
        <v>0</v>
      </c>
      <c r="P71" s="221">
        <v>0</v>
      </c>
      <c r="Q71" s="221">
        <v>0</v>
      </c>
      <c r="R71" s="174">
        <f>SUM($L$71:$Q$71)</f>
        <v>0</v>
      </c>
      <c r="U71" s="132"/>
      <c r="AB71" s="132"/>
      <c r="AI71" s="132"/>
      <c r="AP71" s="132"/>
    </row>
    <row r="72" spans="1:42" s="134" customFormat="1" x14ac:dyDescent="0.15">
      <c r="A72" s="131"/>
      <c r="B72" s="131" t="s">
        <v>97</v>
      </c>
      <c r="C72" s="130"/>
      <c r="D72" s="131"/>
      <c r="E72" s="131"/>
      <c r="F72" s="130"/>
      <c r="G72" s="131"/>
      <c r="H72" s="132"/>
      <c r="I72" s="133"/>
      <c r="L72" s="220">
        <v>0</v>
      </c>
      <c r="M72" s="131"/>
      <c r="N72" s="221">
        <v>0</v>
      </c>
      <c r="O72" s="221">
        <v>0</v>
      </c>
      <c r="P72" s="221">
        <v>0</v>
      </c>
      <c r="Q72" s="221">
        <v>0</v>
      </c>
      <c r="R72" s="174">
        <f>SUM($L$72:$Q$72)</f>
        <v>0</v>
      </c>
      <c r="U72" s="132"/>
      <c r="AB72" s="132"/>
      <c r="AI72" s="132"/>
      <c r="AP72" s="132"/>
    </row>
    <row r="73" spans="1:42" s="134" customFormat="1" x14ac:dyDescent="0.15">
      <c r="A73" s="131"/>
      <c r="B73" s="131" t="s">
        <v>98</v>
      </c>
      <c r="C73" s="130"/>
      <c r="D73" s="131"/>
      <c r="E73" s="131"/>
      <c r="F73" s="130"/>
      <c r="G73" s="131"/>
      <c r="H73" s="132"/>
      <c r="I73" s="133"/>
      <c r="L73" s="220">
        <v>0</v>
      </c>
      <c r="M73" s="131"/>
      <c r="N73" s="221">
        <v>0</v>
      </c>
      <c r="O73" s="221">
        <v>0</v>
      </c>
      <c r="P73" s="221">
        <v>0</v>
      </c>
      <c r="Q73" s="221">
        <v>0</v>
      </c>
      <c r="R73" s="174">
        <f>SUM(L73:Q73)</f>
        <v>0</v>
      </c>
      <c r="U73" s="132"/>
      <c r="AB73" s="132"/>
      <c r="AI73" s="132"/>
      <c r="AP73" s="132"/>
    </row>
    <row r="74" spans="1:42" s="134" customFormat="1" x14ac:dyDescent="0.15">
      <c r="A74" s="131"/>
      <c r="B74" s="131" t="s">
        <v>99</v>
      </c>
      <c r="C74" s="130"/>
      <c r="D74" s="131"/>
      <c r="E74" s="131"/>
      <c r="F74" s="130"/>
      <c r="G74" s="131"/>
      <c r="H74" s="132"/>
      <c r="I74" s="133"/>
      <c r="L74" s="220">
        <v>0</v>
      </c>
      <c r="M74" s="131"/>
      <c r="N74" s="221">
        <v>0</v>
      </c>
      <c r="O74" s="221">
        <v>0</v>
      </c>
      <c r="P74" s="221">
        <v>0</v>
      </c>
      <c r="Q74" s="221">
        <v>0</v>
      </c>
      <c r="R74" s="174">
        <f>SUM($L$74:$Q$74)</f>
        <v>0</v>
      </c>
      <c r="U74" s="132"/>
      <c r="AB74" s="132"/>
      <c r="AI74" s="132"/>
      <c r="AP74" s="132"/>
    </row>
    <row r="75" spans="1:42" s="134" customFormat="1" x14ac:dyDescent="0.15">
      <c r="A75" s="131"/>
      <c r="B75" s="25" t="s">
        <v>100</v>
      </c>
      <c r="C75" s="130"/>
      <c r="D75" s="131"/>
      <c r="E75" s="131"/>
      <c r="F75" s="130"/>
      <c r="G75" s="131"/>
      <c r="H75" s="132"/>
      <c r="I75" s="133"/>
      <c r="L75" s="133"/>
      <c r="N75" s="135"/>
      <c r="O75" s="135"/>
      <c r="P75" s="135"/>
      <c r="Q75" s="135"/>
      <c r="R75" s="133"/>
      <c r="U75" s="132"/>
      <c r="AB75" s="132"/>
      <c r="AI75" s="132"/>
      <c r="AP75" s="132"/>
    </row>
    <row r="76" spans="1:42" x14ac:dyDescent="0.15">
      <c r="B76" s="44" t="s">
        <v>101</v>
      </c>
      <c r="C76" s="28"/>
      <c r="H76" s="1"/>
      <c r="I76" s="2"/>
      <c r="L76" s="218">
        <v>0</v>
      </c>
      <c r="N76" s="225">
        <v>0</v>
      </c>
      <c r="O76" s="225">
        <v>0</v>
      </c>
      <c r="P76" s="225">
        <v>0</v>
      </c>
      <c r="Q76" s="225">
        <v>0</v>
      </c>
      <c r="R76" s="13">
        <f>SUM($L$76:$Q$76)</f>
        <v>0</v>
      </c>
      <c r="T76" s="2"/>
      <c r="U76" s="1"/>
      <c r="AB76" s="1"/>
      <c r="AI76" s="1"/>
      <c r="AP76" s="1"/>
    </row>
    <row r="77" spans="1:42" x14ac:dyDescent="0.15">
      <c r="B77" s="44" t="s">
        <v>102</v>
      </c>
      <c r="C77" s="28"/>
      <c r="H77" s="1"/>
      <c r="I77" s="2"/>
      <c r="L77" s="218">
        <v>0</v>
      </c>
      <c r="N77" s="225">
        <v>0</v>
      </c>
      <c r="O77" s="225">
        <v>0</v>
      </c>
      <c r="P77" s="225">
        <v>0</v>
      </c>
      <c r="Q77" s="225">
        <v>0</v>
      </c>
      <c r="R77" s="13">
        <f>SUM($L$77:$Q$77)</f>
        <v>0</v>
      </c>
      <c r="U77" s="1"/>
      <c r="AB77" s="1"/>
      <c r="AI77" s="1"/>
      <c r="AP77" s="1"/>
    </row>
    <row r="78" spans="1:42" x14ac:dyDescent="0.15">
      <c r="B78" s="44" t="s">
        <v>103</v>
      </c>
      <c r="C78" s="28"/>
      <c r="H78" s="1"/>
      <c r="I78" s="2"/>
      <c r="L78" s="218">
        <v>0</v>
      </c>
      <c r="N78" s="225">
        <v>0</v>
      </c>
      <c r="O78" s="225">
        <v>0</v>
      </c>
      <c r="P78" s="225">
        <v>0</v>
      </c>
      <c r="Q78" s="225">
        <v>0</v>
      </c>
      <c r="R78" s="13">
        <f>SUM($L$78:$Q$78)</f>
        <v>0</v>
      </c>
      <c r="U78" s="1"/>
      <c r="AB78" s="1"/>
      <c r="AI78" s="1"/>
      <c r="AP78" s="1"/>
    </row>
    <row r="79" spans="1:42" s="44" customFormat="1" x14ac:dyDescent="0.15">
      <c r="B79" s="44" t="s">
        <v>104</v>
      </c>
      <c r="C79" s="45"/>
      <c r="F79" s="45"/>
      <c r="H79" s="159"/>
      <c r="I79" s="13"/>
      <c r="L79" s="222">
        <v>0</v>
      </c>
      <c r="N79" s="226">
        <v>0</v>
      </c>
      <c r="O79" s="226">
        <v>0</v>
      </c>
      <c r="P79" s="226">
        <v>0</v>
      </c>
      <c r="Q79" s="226">
        <v>0</v>
      </c>
      <c r="R79" s="13">
        <f>SUM($L$79:$Q$79)</f>
        <v>0</v>
      </c>
      <c r="U79" s="159"/>
      <c r="AB79" s="159"/>
      <c r="AI79" s="159"/>
      <c r="AP79" s="159"/>
    </row>
    <row r="80" spans="1:42" s="134" customFormat="1" x14ac:dyDescent="0.15">
      <c r="A80" s="303" t="s">
        <v>30</v>
      </c>
      <c r="B80" s="303"/>
      <c r="C80" s="303"/>
      <c r="D80" s="303"/>
      <c r="E80" s="266"/>
      <c r="F80" s="267"/>
      <c r="G80" s="171"/>
      <c r="H80" s="172"/>
      <c r="I80" s="173"/>
      <c r="J80" s="171"/>
      <c r="K80" s="171"/>
      <c r="L80" s="282">
        <v>0</v>
      </c>
      <c r="M80" s="283"/>
      <c r="N80" s="284">
        <v>0</v>
      </c>
      <c r="O80" s="284">
        <v>0</v>
      </c>
      <c r="P80" s="284">
        <v>0</v>
      </c>
      <c r="Q80" s="284">
        <v>0</v>
      </c>
      <c r="R80" s="285">
        <f>SUM($L$80:$Q$80)</f>
        <v>0</v>
      </c>
      <c r="U80" s="132"/>
      <c r="AB80" s="132"/>
      <c r="AI80" s="132"/>
      <c r="AP80" s="132"/>
    </row>
    <row r="81" spans="1:42" s="134" customFormat="1" x14ac:dyDescent="0.15">
      <c r="A81" s="303" t="s">
        <v>31</v>
      </c>
      <c r="B81" s="303"/>
      <c r="C81" s="303"/>
      <c r="D81" s="303"/>
      <c r="E81" s="171"/>
      <c r="F81" s="175"/>
      <c r="G81" s="171"/>
      <c r="H81" s="172"/>
      <c r="I81" s="173"/>
      <c r="J81" s="171"/>
      <c r="K81" s="171"/>
      <c r="L81" s="223">
        <v>0</v>
      </c>
      <c r="M81" s="171"/>
      <c r="N81" s="227">
        <v>0</v>
      </c>
      <c r="O81" s="227">
        <v>0</v>
      </c>
      <c r="P81" s="227">
        <v>0</v>
      </c>
      <c r="Q81" s="227">
        <v>0</v>
      </c>
      <c r="R81" s="173">
        <f>SUM($L$81:$Q$81)</f>
        <v>0</v>
      </c>
      <c r="U81" s="132"/>
      <c r="AB81" s="132"/>
      <c r="AI81" s="132"/>
      <c r="AP81" s="132"/>
    </row>
    <row r="82" spans="1:42" s="134" customFormat="1" x14ac:dyDescent="0.15">
      <c r="A82" s="303" t="s">
        <v>30</v>
      </c>
      <c r="B82" s="303"/>
      <c r="C82" s="303"/>
      <c r="D82" s="303"/>
      <c r="E82" s="266"/>
      <c r="F82" s="267"/>
      <c r="G82" s="171"/>
      <c r="H82" s="172"/>
      <c r="I82" s="173"/>
      <c r="J82" s="171"/>
      <c r="K82" s="171"/>
      <c r="L82" s="282">
        <v>0</v>
      </c>
      <c r="M82" s="283"/>
      <c r="N82" s="284">
        <v>0</v>
      </c>
      <c r="O82" s="284">
        <v>0</v>
      </c>
      <c r="P82" s="284">
        <v>0</v>
      </c>
      <c r="Q82" s="284">
        <v>0</v>
      </c>
      <c r="R82" s="285">
        <f>SUM($L$82:$Q$82)</f>
        <v>0</v>
      </c>
      <c r="U82" s="132"/>
      <c r="AB82" s="132"/>
      <c r="AI82" s="132"/>
      <c r="AP82" s="132"/>
    </row>
    <row r="83" spans="1:42" s="134" customFormat="1" x14ac:dyDescent="0.15">
      <c r="A83" s="303" t="s">
        <v>31</v>
      </c>
      <c r="B83" s="303"/>
      <c r="C83" s="303"/>
      <c r="D83" s="303"/>
      <c r="E83" s="171"/>
      <c r="F83" s="175"/>
      <c r="G83" s="171"/>
      <c r="H83" s="172"/>
      <c r="I83" s="173"/>
      <c r="J83" s="171"/>
      <c r="K83" s="171"/>
      <c r="L83" s="223">
        <v>0</v>
      </c>
      <c r="M83" s="171"/>
      <c r="N83" s="227">
        <v>0</v>
      </c>
      <c r="O83" s="227">
        <v>0</v>
      </c>
      <c r="P83" s="227">
        <v>0</v>
      </c>
      <c r="Q83" s="227">
        <v>0</v>
      </c>
      <c r="R83" s="173">
        <f>SUM($L$83:$Q$83)</f>
        <v>0</v>
      </c>
      <c r="U83" s="132"/>
      <c r="AB83" s="132"/>
      <c r="AI83" s="132"/>
      <c r="AP83" s="132"/>
    </row>
    <row r="84" spans="1:42" s="134" customFormat="1" x14ac:dyDescent="0.15">
      <c r="A84" s="303" t="s">
        <v>30</v>
      </c>
      <c r="B84" s="303"/>
      <c r="C84" s="303"/>
      <c r="D84" s="303"/>
      <c r="E84" s="266"/>
      <c r="F84" s="267"/>
      <c r="G84" s="171"/>
      <c r="H84" s="172"/>
      <c r="I84" s="173"/>
      <c r="J84" s="171"/>
      <c r="K84" s="171"/>
      <c r="L84" s="282">
        <v>0</v>
      </c>
      <c r="M84" s="283"/>
      <c r="N84" s="284">
        <v>0</v>
      </c>
      <c r="O84" s="284">
        <v>0</v>
      </c>
      <c r="P84" s="284">
        <v>0</v>
      </c>
      <c r="Q84" s="284">
        <v>0</v>
      </c>
      <c r="R84" s="285">
        <f>SUM($L$84:$Q$84)</f>
        <v>0</v>
      </c>
      <c r="U84" s="132"/>
      <c r="AB84" s="132"/>
      <c r="AI84" s="132"/>
      <c r="AP84" s="132"/>
    </row>
    <row r="85" spans="1:42" s="134" customFormat="1" x14ac:dyDescent="0.15">
      <c r="A85" s="303" t="s">
        <v>31</v>
      </c>
      <c r="B85" s="303"/>
      <c r="C85" s="303"/>
      <c r="D85" s="303"/>
      <c r="E85" s="171"/>
      <c r="F85" s="175"/>
      <c r="G85" s="171"/>
      <c r="H85" s="172"/>
      <c r="I85" s="173"/>
      <c r="J85" s="171"/>
      <c r="K85" s="171"/>
      <c r="L85" s="223">
        <v>0</v>
      </c>
      <c r="M85" s="171"/>
      <c r="N85" s="227">
        <v>0</v>
      </c>
      <c r="O85" s="227">
        <v>0</v>
      </c>
      <c r="P85" s="227">
        <v>0</v>
      </c>
      <c r="Q85" s="227">
        <v>0</v>
      </c>
      <c r="R85" s="173">
        <f>SUM($L$85:$Q$85)</f>
        <v>0</v>
      </c>
      <c r="U85" s="132"/>
      <c r="AB85" s="132"/>
      <c r="AI85" s="132"/>
      <c r="AP85" s="132"/>
    </row>
    <row r="86" spans="1:42" s="134" customFormat="1" hidden="1" outlineLevel="1" x14ac:dyDescent="0.15">
      <c r="A86" s="303" t="s">
        <v>30</v>
      </c>
      <c r="B86" s="303"/>
      <c r="C86" s="303"/>
      <c r="D86" s="303"/>
      <c r="E86" s="304"/>
      <c r="F86" s="304"/>
      <c r="G86" s="171"/>
      <c r="H86" s="172"/>
      <c r="I86" s="173"/>
      <c r="J86" s="171"/>
      <c r="K86" s="171"/>
      <c r="L86" s="282">
        <v>0</v>
      </c>
      <c r="M86" s="283"/>
      <c r="N86" s="284">
        <v>0</v>
      </c>
      <c r="O86" s="284">
        <v>0</v>
      </c>
      <c r="P86" s="284">
        <v>0</v>
      </c>
      <c r="Q86" s="284">
        <v>0</v>
      </c>
      <c r="R86" s="285">
        <f>SUM($L$86:$Q$86)</f>
        <v>0</v>
      </c>
      <c r="U86" s="132"/>
      <c r="AB86" s="132"/>
      <c r="AI86" s="132"/>
      <c r="AP86" s="132"/>
    </row>
    <row r="87" spans="1:42" s="134" customFormat="1" hidden="1" outlineLevel="1" x14ac:dyDescent="0.15">
      <c r="A87" s="303" t="s">
        <v>31</v>
      </c>
      <c r="B87" s="303"/>
      <c r="C87" s="303"/>
      <c r="D87" s="303"/>
      <c r="E87" s="175"/>
      <c r="F87" s="171"/>
      <c r="G87" s="171"/>
      <c r="H87" s="172"/>
      <c r="I87" s="173"/>
      <c r="J87" s="171"/>
      <c r="K87" s="171"/>
      <c r="L87" s="223">
        <v>0</v>
      </c>
      <c r="M87" s="171"/>
      <c r="N87" s="227">
        <v>0</v>
      </c>
      <c r="O87" s="227">
        <v>0</v>
      </c>
      <c r="P87" s="227">
        <v>0</v>
      </c>
      <c r="Q87" s="227">
        <v>0</v>
      </c>
      <c r="R87" s="173">
        <f>SUM($L$87:$Q$87)</f>
        <v>0</v>
      </c>
      <c r="U87" s="132"/>
      <c r="AB87" s="132"/>
      <c r="AI87" s="132"/>
      <c r="AP87" s="132"/>
    </row>
    <row r="88" spans="1:42" s="134" customFormat="1" hidden="1" outlineLevel="1" x14ac:dyDescent="0.15">
      <c r="A88" s="303" t="s">
        <v>30</v>
      </c>
      <c r="B88" s="303"/>
      <c r="C88" s="303"/>
      <c r="D88" s="303"/>
      <c r="E88" s="304"/>
      <c r="F88" s="304"/>
      <c r="G88" s="171"/>
      <c r="H88" s="172"/>
      <c r="I88" s="173"/>
      <c r="J88" s="171"/>
      <c r="K88" s="171"/>
      <c r="L88" s="282">
        <v>0</v>
      </c>
      <c r="M88" s="283"/>
      <c r="N88" s="284">
        <v>0</v>
      </c>
      <c r="O88" s="284">
        <v>0</v>
      </c>
      <c r="P88" s="284">
        <v>0</v>
      </c>
      <c r="Q88" s="284">
        <v>0</v>
      </c>
      <c r="R88" s="285">
        <f>SUM($L$88:$Q$88)</f>
        <v>0</v>
      </c>
      <c r="U88" s="132"/>
      <c r="AB88" s="132"/>
      <c r="AI88" s="132"/>
      <c r="AP88" s="132"/>
    </row>
    <row r="89" spans="1:42" s="134" customFormat="1" hidden="1" outlineLevel="1" x14ac:dyDescent="0.15">
      <c r="A89" s="303" t="s">
        <v>31</v>
      </c>
      <c r="B89" s="303"/>
      <c r="C89" s="303"/>
      <c r="D89" s="303"/>
      <c r="E89" s="175"/>
      <c r="F89" s="171"/>
      <c r="G89" s="171"/>
      <c r="H89" s="172"/>
      <c r="I89" s="173"/>
      <c r="J89" s="171"/>
      <c r="K89" s="171"/>
      <c r="L89" s="223">
        <v>0</v>
      </c>
      <c r="M89" s="171"/>
      <c r="N89" s="227">
        <v>0</v>
      </c>
      <c r="O89" s="227">
        <v>0</v>
      </c>
      <c r="P89" s="227">
        <v>0</v>
      </c>
      <c r="Q89" s="227">
        <v>0</v>
      </c>
      <c r="R89" s="173">
        <f>SUM($L$89:$Q$89)</f>
        <v>0</v>
      </c>
      <c r="U89" s="132"/>
      <c r="AB89" s="132"/>
      <c r="AI89" s="132"/>
      <c r="AP89" s="132"/>
    </row>
    <row r="90" spans="1:42" s="134" customFormat="1" hidden="1" outlineLevel="1" x14ac:dyDescent="0.15">
      <c r="A90" s="303" t="s">
        <v>30</v>
      </c>
      <c r="B90" s="303"/>
      <c r="C90" s="303"/>
      <c r="D90" s="303"/>
      <c r="E90" s="304"/>
      <c r="F90" s="304"/>
      <c r="G90" s="171"/>
      <c r="H90" s="172"/>
      <c r="I90" s="173"/>
      <c r="J90" s="171"/>
      <c r="K90" s="171"/>
      <c r="L90" s="282">
        <v>0</v>
      </c>
      <c r="M90" s="283"/>
      <c r="N90" s="284">
        <v>0</v>
      </c>
      <c r="O90" s="284">
        <v>0</v>
      </c>
      <c r="P90" s="284">
        <v>0</v>
      </c>
      <c r="Q90" s="284">
        <v>0</v>
      </c>
      <c r="R90" s="285">
        <f>SUM($L$90:$Q$90)</f>
        <v>0</v>
      </c>
      <c r="U90" s="132"/>
      <c r="AB90" s="132"/>
      <c r="AI90" s="132"/>
      <c r="AP90" s="132"/>
    </row>
    <row r="91" spans="1:42" s="134" customFormat="1" hidden="1" outlineLevel="1" x14ac:dyDescent="0.15">
      <c r="A91" s="303" t="s">
        <v>31</v>
      </c>
      <c r="B91" s="303"/>
      <c r="C91" s="303"/>
      <c r="D91" s="303"/>
      <c r="E91" s="175"/>
      <c r="F91" s="171"/>
      <c r="G91" s="171"/>
      <c r="H91" s="172"/>
      <c r="I91" s="173"/>
      <c r="J91" s="171"/>
      <c r="K91" s="171"/>
      <c r="L91" s="223">
        <v>0</v>
      </c>
      <c r="M91" s="171"/>
      <c r="N91" s="227">
        <v>0</v>
      </c>
      <c r="O91" s="227">
        <v>0</v>
      </c>
      <c r="P91" s="227">
        <v>0</v>
      </c>
      <c r="Q91" s="227">
        <v>0</v>
      </c>
      <c r="R91" s="173">
        <f>SUM($L$91:$Q$91)</f>
        <v>0</v>
      </c>
      <c r="U91" s="132"/>
      <c r="AB91" s="132"/>
      <c r="AI91" s="132"/>
      <c r="AP91" s="132"/>
    </row>
    <row r="92" spans="1:42" s="134" customFormat="1" hidden="1" outlineLevel="1" x14ac:dyDescent="0.15">
      <c r="A92" s="303" t="s">
        <v>30</v>
      </c>
      <c r="B92" s="303"/>
      <c r="C92" s="303"/>
      <c r="D92" s="303"/>
      <c r="E92" s="304"/>
      <c r="F92" s="304"/>
      <c r="G92" s="171"/>
      <c r="H92" s="172"/>
      <c r="I92" s="173"/>
      <c r="J92" s="171"/>
      <c r="K92" s="171"/>
      <c r="L92" s="282">
        <v>0</v>
      </c>
      <c r="M92" s="283"/>
      <c r="N92" s="284">
        <v>0</v>
      </c>
      <c r="O92" s="284">
        <v>0</v>
      </c>
      <c r="P92" s="284">
        <v>0</v>
      </c>
      <c r="Q92" s="284">
        <v>0</v>
      </c>
      <c r="R92" s="285">
        <f>SUM($L$92:$Q$92)</f>
        <v>0</v>
      </c>
      <c r="U92" s="132"/>
      <c r="AB92" s="132"/>
      <c r="AI92" s="132"/>
      <c r="AP92" s="132"/>
    </row>
    <row r="93" spans="1:42" s="134" customFormat="1" hidden="1" outlineLevel="1" x14ac:dyDescent="0.15">
      <c r="A93" s="303" t="s">
        <v>31</v>
      </c>
      <c r="B93" s="303"/>
      <c r="C93" s="303"/>
      <c r="D93" s="303"/>
      <c r="E93" s="175"/>
      <c r="F93" s="171"/>
      <c r="G93" s="171"/>
      <c r="H93" s="172"/>
      <c r="I93" s="173"/>
      <c r="J93" s="171"/>
      <c r="K93" s="171"/>
      <c r="L93" s="223">
        <v>0</v>
      </c>
      <c r="M93" s="171"/>
      <c r="N93" s="227">
        <v>0</v>
      </c>
      <c r="O93" s="227">
        <v>0</v>
      </c>
      <c r="P93" s="227">
        <v>0</v>
      </c>
      <c r="Q93" s="227">
        <v>0</v>
      </c>
      <c r="R93" s="173">
        <f>SUM($L$93:$Q$93)</f>
        <v>0</v>
      </c>
      <c r="U93" s="132"/>
      <c r="AB93" s="132"/>
      <c r="AI93" s="132"/>
      <c r="AP93" s="132"/>
    </row>
    <row r="94" spans="1:42" s="134" customFormat="1" hidden="1" outlineLevel="1" x14ac:dyDescent="0.15">
      <c r="A94" s="303" t="s">
        <v>30</v>
      </c>
      <c r="B94" s="303"/>
      <c r="C94" s="303"/>
      <c r="D94" s="303"/>
      <c r="E94" s="304"/>
      <c r="F94" s="304"/>
      <c r="G94" s="171"/>
      <c r="H94" s="172"/>
      <c r="I94" s="173"/>
      <c r="J94" s="171"/>
      <c r="K94" s="171"/>
      <c r="L94" s="282">
        <v>0</v>
      </c>
      <c r="M94" s="283"/>
      <c r="N94" s="284">
        <v>0</v>
      </c>
      <c r="O94" s="284">
        <v>0</v>
      </c>
      <c r="P94" s="284">
        <v>0</v>
      </c>
      <c r="Q94" s="284">
        <v>0</v>
      </c>
      <c r="R94" s="285">
        <f>SUM($L$94:$Q$94)</f>
        <v>0</v>
      </c>
      <c r="U94" s="132"/>
      <c r="AB94" s="132"/>
      <c r="AI94" s="132"/>
      <c r="AP94" s="132"/>
    </row>
    <row r="95" spans="1:42" s="134" customFormat="1" hidden="1" outlineLevel="1" x14ac:dyDescent="0.15">
      <c r="A95" s="303" t="s">
        <v>31</v>
      </c>
      <c r="B95" s="303"/>
      <c r="C95" s="303"/>
      <c r="D95" s="303"/>
      <c r="E95" s="175"/>
      <c r="F95" s="171"/>
      <c r="G95" s="171"/>
      <c r="H95" s="172"/>
      <c r="I95" s="173"/>
      <c r="J95" s="171"/>
      <c r="K95" s="171"/>
      <c r="L95" s="223">
        <v>0</v>
      </c>
      <c r="M95" s="171"/>
      <c r="N95" s="227">
        <v>0</v>
      </c>
      <c r="O95" s="227">
        <v>0</v>
      </c>
      <c r="P95" s="227">
        <v>0</v>
      </c>
      <c r="Q95" s="227">
        <v>0</v>
      </c>
      <c r="R95" s="173">
        <f>SUM($L$95:$Q$95)</f>
        <v>0</v>
      </c>
      <c r="U95" s="132"/>
      <c r="AB95" s="132"/>
      <c r="AI95" s="132"/>
      <c r="AP95" s="132"/>
    </row>
    <row r="96" spans="1:42" s="134" customFormat="1" hidden="1" outlineLevel="1" x14ac:dyDescent="0.15">
      <c r="A96" s="303" t="s">
        <v>30</v>
      </c>
      <c r="B96" s="303"/>
      <c r="C96" s="303"/>
      <c r="D96" s="303"/>
      <c r="E96" s="304"/>
      <c r="F96" s="304"/>
      <c r="G96" s="171"/>
      <c r="H96" s="172"/>
      <c r="I96" s="173"/>
      <c r="J96" s="171"/>
      <c r="K96" s="171"/>
      <c r="L96" s="282">
        <v>0</v>
      </c>
      <c r="M96" s="283"/>
      <c r="N96" s="284">
        <v>0</v>
      </c>
      <c r="O96" s="284">
        <v>0</v>
      </c>
      <c r="P96" s="284">
        <v>0</v>
      </c>
      <c r="Q96" s="284">
        <v>0</v>
      </c>
      <c r="R96" s="285">
        <f>SUM($L$96:$Q$96)</f>
        <v>0</v>
      </c>
      <c r="U96" s="132"/>
      <c r="AB96" s="132"/>
      <c r="AI96" s="132"/>
      <c r="AP96" s="132"/>
    </row>
    <row r="97" spans="1:42" s="134" customFormat="1" hidden="1" outlineLevel="1" x14ac:dyDescent="0.15">
      <c r="A97" s="303" t="s">
        <v>31</v>
      </c>
      <c r="B97" s="303"/>
      <c r="C97" s="303"/>
      <c r="D97" s="303"/>
      <c r="E97" s="175"/>
      <c r="F97" s="171"/>
      <c r="G97" s="171"/>
      <c r="H97" s="172"/>
      <c r="I97" s="173"/>
      <c r="J97" s="171"/>
      <c r="K97" s="171"/>
      <c r="L97" s="223">
        <v>0</v>
      </c>
      <c r="M97" s="171"/>
      <c r="N97" s="227">
        <v>0</v>
      </c>
      <c r="O97" s="227">
        <v>0</v>
      </c>
      <c r="P97" s="227">
        <v>0</v>
      </c>
      <c r="Q97" s="227">
        <v>0</v>
      </c>
      <c r="R97" s="173">
        <f>SUM($L$97:$Q$97)</f>
        <v>0</v>
      </c>
      <c r="U97" s="132"/>
      <c r="AB97" s="132"/>
      <c r="AI97" s="132"/>
      <c r="AP97" s="132"/>
    </row>
    <row r="98" spans="1:42" s="134" customFormat="1" hidden="1" outlineLevel="1" x14ac:dyDescent="0.15">
      <c r="A98" s="303" t="s">
        <v>30</v>
      </c>
      <c r="B98" s="303"/>
      <c r="C98" s="303"/>
      <c r="D98" s="303"/>
      <c r="E98" s="304"/>
      <c r="F98" s="304"/>
      <c r="G98" s="171"/>
      <c r="H98" s="172"/>
      <c r="I98" s="173"/>
      <c r="J98" s="171"/>
      <c r="K98" s="171"/>
      <c r="L98" s="282">
        <v>0</v>
      </c>
      <c r="M98" s="283"/>
      <c r="N98" s="284">
        <v>0</v>
      </c>
      <c r="O98" s="284">
        <v>0</v>
      </c>
      <c r="P98" s="284">
        <v>0</v>
      </c>
      <c r="Q98" s="284">
        <v>0</v>
      </c>
      <c r="R98" s="285">
        <f>SUM($L$98:$Q$98)</f>
        <v>0</v>
      </c>
      <c r="U98" s="132"/>
      <c r="AB98" s="132"/>
      <c r="AI98" s="132"/>
      <c r="AP98" s="132"/>
    </row>
    <row r="99" spans="1:42" s="134" customFormat="1" hidden="1" outlineLevel="1" x14ac:dyDescent="0.15">
      <c r="A99" s="303" t="s">
        <v>31</v>
      </c>
      <c r="B99" s="303"/>
      <c r="C99" s="303"/>
      <c r="D99" s="303"/>
      <c r="E99" s="175"/>
      <c r="F99" s="171"/>
      <c r="G99" s="171"/>
      <c r="H99" s="172"/>
      <c r="I99" s="173"/>
      <c r="J99" s="171"/>
      <c r="K99" s="171"/>
      <c r="L99" s="223">
        <v>0</v>
      </c>
      <c r="M99" s="171"/>
      <c r="N99" s="227">
        <v>0</v>
      </c>
      <c r="O99" s="227">
        <v>0</v>
      </c>
      <c r="P99" s="227">
        <v>0</v>
      </c>
      <c r="Q99" s="227">
        <v>0</v>
      </c>
      <c r="R99" s="173">
        <f>SUM($L$99:$Q$99)</f>
        <v>0</v>
      </c>
      <c r="U99" s="132"/>
      <c r="AB99" s="132"/>
      <c r="AI99" s="132"/>
      <c r="AP99" s="132"/>
    </row>
    <row r="100" spans="1:42" s="134" customFormat="1" collapsed="1" x14ac:dyDescent="0.15">
      <c r="A100" s="175"/>
      <c r="B100" s="176" t="s">
        <v>105</v>
      </c>
      <c r="C100" s="175"/>
      <c r="D100" s="171"/>
      <c r="E100" s="171"/>
      <c r="F100" s="175"/>
      <c r="G100" s="171"/>
      <c r="H100" s="172"/>
      <c r="I100" s="173"/>
      <c r="J100" s="171"/>
      <c r="K100" s="171"/>
      <c r="L100" s="222">
        <v>0</v>
      </c>
      <c r="M100" s="44"/>
      <c r="N100" s="226">
        <v>0</v>
      </c>
      <c r="O100" s="226">
        <v>0</v>
      </c>
      <c r="P100" s="226">
        <v>0</v>
      </c>
      <c r="Q100" s="226">
        <v>0</v>
      </c>
      <c r="R100" s="13">
        <f>SUM($L$100:$Q$100)</f>
        <v>0</v>
      </c>
      <c r="U100" s="132"/>
      <c r="AB100" s="132"/>
      <c r="AI100" s="132"/>
      <c r="AP100" s="132"/>
    </row>
    <row r="101" spans="1:42" s="134" customFormat="1" x14ac:dyDescent="0.15">
      <c r="A101" s="175"/>
      <c r="B101" s="176" t="s">
        <v>106</v>
      </c>
      <c r="C101" s="175"/>
      <c r="D101" s="171"/>
      <c r="E101" s="171"/>
      <c r="F101" s="175"/>
      <c r="G101" s="171"/>
      <c r="H101" s="172"/>
      <c r="I101" s="173"/>
      <c r="J101" s="171"/>
      <c r="K101" s="171"/>
      <c r="L101" s="222">
        <v>0</v>
      </c>
      <c r="M101" s="44"/>
      <c r="N101" s="226">
        <v>0</v>
      </c>
      <c r="O101" s="226">
        <v>0</v>
      </c>
      <c r="P101" s="226">
        <v>0</v>
      </c>
      <c r="Q101" s="226">
        <v>0</v>
      </c>
      <c r="R101" s="13">
        <f>SUM($L$101:$Q$101)</f>
        <v>0</v>
      </c>
      <c r="U101" s="132"/>
      <c r="AB101" s="132"/>
      <c r="AI101" s="132"/>
      <c r="AP101" s="132"/>
    </row>
    <row r="102" spans="1:42" s="134" customFormat="1" x14ac:dyDescent="0.15">
      <c r="A102" s="175"/>
      <c r="B102" s="181" t="s">
        <v>107</v>
      </c>
      <c r="C102" s="177"/>
      <c r="D102" s="178"/>
      <c r="E102" s="178"/>
      <c r="F102" s="177"/>
      <c r="G102" s="178"/>
      <c r="H102" s="179"/>
      <c r="I102" s="180"/>
      <c r="J102" s="178"/>
      <c r="K102" s="178"/>
      <c r="L102" s="182">
        <f>(G57+G58+G59)*F145</f>
        <v>0</v>
      </c>
      <c r="M102" s="170"/>
      <c r="N102" s="229">
        <f>(T57+T58+T59)*F146</f>
        <v>0</v>
      </c>
      <c r="O102" s="229">
        <f>(AA57+AA58+AA59)*F147</f>
        <v>0</v>
      </c>
      <c r="P102" s="229">
        <f>(AH57+AH58+AH59)*F148</f>
        <v>0</v>
      </c>
      <c r="Q102" s="229">
        <f>(AO57+AO58+AO59)*F149</f>
        <v>0</v>
      </c>
      <c r="R102" s="182">
        <f>SUM($L$102:$Q$102)</f>
        <v>0</v>
      </c>
      <c r="U102" s="132"/>
      <c r="AB102" s="132"/>
      <c r="AI102" s="132"/>
      <c r="AP102" s="132"/>
    </row>
    <row r="103" spans="1:42" x14ac:dyDescent="0.15">
      <c r="B103" s="233" t="s">
        <v>108</v>
      </c>
      <c r="C103" s="28"/>
      <c r="H103" s="1"/>
      <c r="I103" s="2"/>
      <c r="L103" s="218">
        <v>0</v>
      </c>
      <c r="M103" s="201"/>
      <c r="N103" s="225">
        <v>0</v>
      </c>
      <c r="O103" s="225">
        <v>0</v>
      </c>
      <c r="P103" s="225">
        <v>0</v>
      </c>
      <c r="Q103" s="225">
        <v>0</v>
      </c>
      <c r="R103" s="13">
        <f>SUM($L$103:$Q$103)</f>
        <v>0</v>
      </c>
      <c r="U103" s="1"/>
      <c r="AB103" s="1"/>
      <c r="AI103" s="1"/>
      <c r="AP103" s="1"/>
    </row>
    <row r="104" spans="1:42" s="134" customFormat="1" x14ac:dyDescent="0.15">
      <c r="B104" s="235" t="s">
        <v>109</v>
      </c>
      <c r="C104" s="136"/>
      <c r="F104" s="136"/>
      <c r="H104" s="132"/>
      <c r="I104" s="133"/>
      <c r="L104" s="222">
        <v>0</v>
      </c>
      <c r="M104" s="202"/>
      <c r="N104" s="226">
        <v>0</v>
      </c>
      <c r="O104" s="222">
        <v>0</v>
      </c>
      <c r="P104" s="222">
        <v>0</v>
      </c>
      <c r="Q104" s="226">
        <v>0</v>
      </c>
      <c r="R104" s="13">
        <f>SUM($L$104:$Q$104)</f>
        <v>0</v>
      </c>
      <c r="T104" s="167" t="s">
        <v>91</v>
      </c>
      <c r="U104" s="132"/>
      <c r="AB104" s="132"/>
      <c r="AI104" s="132"/>
      <c r="AP104" s="132"/>
    </row>
    <row r="105" spans="1:42" s="134" customFormat="1" x14ac:dyDescent="0.15">
      <c r="B105" s="233" t="s">
        <v>123</v>
      </c>
      <c r="C105" s="136"/>
      <c r="F105" s="136"/>
      <c r="H105" s="132"/>
      <c r="I105" s="133"/>
      <c r="L105" s="222">
        <v>0</v>
      </c>
      <c r="M105" s="202"/>
      <c r="N105" s="226">
        <v>0</v>
      </c>
      <c r="O105" s="222">
        <v>0</v>
      </c>
      <c r="P105" s="222">
        <v>0</v>
      </c>
      <c r="Q105" s="226">
        <v>0</v>
      </c>
      <c r="R105" s="13">
        <f>SUM($L$105:$Q$105)</f>
        <v>0</v>
      </c>
      <c r="T105" s="200"/>
      <c r="U105" s="132"/>
      <c r="AB105" s="132"/>
      <c r="AI105" s="132"/>
      <c r="AP105" s="132"/>
    </row>
    <row r="106" spans="1:42" s="134" customFormat="1" x14ac:dyDescent="0.15">
      <c r="B106" s="233" t="s">
        <v>124</v>
      </c>
      <c r="C106" s="136"/>
      <c r="F106" s="136"/>
      <c r="H106" s="132"/>
      <c r="I106" s="133"/>
      <c r="L106" s="222">
        <v>0</v>
      </c>
      <c r="M106" s="202"/>
      <c r="N106" s="226">
        <v>0</v>
      </c>
      <c r="O106" s="222">
        <v>0</v>
      </c>
      <c r="P106" s="222">
        <v>0</v>
      </c>
      <c r="Q106" s="226">
        <v>0</v>
      </c>
      <c r="R106" s="13">
        <f>SUM($L$106:$Q$106)</f>
        <v>0</v>
      </c>
      <c r="T106" s="200"/>
      <c r="U106" s="132"/>
      <c r="AB106" s="132"/>
      <c r="AI106" s="132"/>
      <c r="AP106" s="132"/>
    </row>
    <row r="107" spans="1:42" s="134" customFormat="1" x14ac:dyDescent="0.15">
      <c r="B107" s="233" t="s">
        <v>125</v>
      </c>
      <c r="C107" s="136"/>
      <c r="F107" s="136"/>
      <c r="H107" s="132"/>
      <c r="I107" s="133"/>
      <c r="L107" s="222">
        <v>0</v>
      </c>
      <c r="M107" s="202"/>
      <c r="N107" s="226">
        <v>0</v>
      </c>
      <c r="O107" s="222">
        <v>0</v>
      </c>
      <c r="P107" s="222">
        <v>0</v>
      </c>
      <c r="Q107" s="226">
        <v>0</v>
      </c>
      <c r="R107" s="13">
        <f>SUM($L$107:$Q$107)</f>
        <v>0</v>
      </c>
      <c r="T107" s="200"/>
      <c r="U107" s="132"/>
      <c r="AB107" s="132"/>
      <c r="AI107" s="132"/>
      <c r="AP107" s="132"/>
    </row>
    <row r="108" spans="1:42" s="134" customFormat="1" x14ac:dyDescent="0.15">
      <c r="B108" s="233" t="s">
        <v>126</v>
      </c>
      <c r="C108" s="136"/>
      <c r="F108" s="136"/>
      <c r="H108" s="132"/>
      <c r="I108" s="133"/>
      <c r="L108" s="222">
        <v>0</v>
      </c>
      <c r="M108" s="202"/>
      <c r="N108" s="226">
        <v>0</v>
      </c>
      <c r="O108" s="222">
        <v>0</v>
      </c>
      <c r="P108" s="222">
        <v>0</v>
      </c>
      <c r="Q108" s="226">
        <v>0</v>
      </c>
      <c r="R108" s="13">
        <f>SUM($L$108:$Q$108)</f>
        <v>0</v>
      </c>
      <c r="T108" s="200"/>
      <c r="U108" s="132"/>
      <c r="AB108" s="132"/>
      <c r="AI108" s="132"/>
      <c r="AP108" s="132"/>
    </row>
    <row r="109" spans="1:42" s="134" customFormat="1" ht="14" thickBot="1" x14ac:dyDescent="0.2">
      <c r="A109" s="138"/>
      <c r="B109" s="236" t="s">
        <v>127</v>
      </c>
      <c r="C109" s="137"/>
      <c r="D109" s="138"/>
      <c r="E109" s="138"/>
      <c r="F109" s="137"/>
      <c r="G109" s="138"/>
      <c r="H109" s="139"/>
      <c r="I109" s="140"/>
      <c r="J109" s="138"/>
      <c r="K109" s="138"/>
      <c r="L109" s="224">
        <v>0</v>
      </c>
      <c r="M109" s="203"/>
      <c r="N109" s="228">
        <v>0</v>
      </c>
      <c r="O109" s="224">
        <v>0</v>
      </c>
      <c r="P109" s="224">
        <v>0</v>
      </c>
      <c r="Q109" s="228">
        <v>0</v>
      </c>
      <c r="R109" s="126">
        <f>SUM($L$109:$Q$109)</f>
        <v>0</v>
      </c>
      <c r="T109" s="200"/>
      <c r="U109" s="132"/>
      <c r="AB109" s="132"/>
      <c r="AI109" s="132"/>
      <c r="AP109" s="132"/>
    </row>
    <row r="110" spans="1:42" x14ac:dyDescent="0.15">
      <c r="A110" s="294" t="s">
        <v>12</v>
      </c>
      <c r="B110" s="294"/>
      <c r="C110" s="28"/>
      <c r="H110" s="1"/>
      <c r="I110" s="2"/>
      <c r="L110" s="2">
        <f>SUM($L$63:$L$109)</f>
        <v>0</v>
      </c>
      <c r="M110" s="2"/>
      <c r="N110" s="2">
        <f>SUM($N$63:$N$109)</f>
        <v>0</v>
      </c>
      <c r="O110" s="2">
        <f>SUM($O$63:$O$109)</f>
        <v>0</v>
      </c>
      <c r="P110" s="2">
        <f>SUM($P$63:$P$109)</f>
        <v>0</v>
      </c>
      <c r="Q110" s="2">
        <f>SUM($Q$63:$Q$109)</f>
        <v>0</v>
      </c>
      <c r="R110" s="13">
        <f>SUM($R$63:$R$109)</f>
        <v>0</v>
      </c>
      <c r="T110" s="163">
        <f>SUM(L110:Q110)</f>
        <v>0</v>
      </c>
      <c r="U110" s="1"/>
      <c r="AB110" s="1"/>
      <c r="AI110" s="1"/>
      <c r="AP110" s="1"/>
    </row>
    <row r="111" spans="1:42" ht="14" thickBot="1" x14ac:dyDescent="0.2">
      <c r="A111" s="296" t="s">
        <v>78</v>
      </c>
      <c r="B111" s="296"/>
      <c r="C111" s="122"/>
      <c r="D111" s="76"/>
      <c r="E111" s="76"/>
      <c r="F111" s="122"/>
      <c r="G111" s="76"/>
      <c r="H111" s="141">
        <v>0.45</v>
      </c>
      <c r="I111" s="124"/>
      <c r="J111" s="76"/>
      <c r="K111" s="76"/>
      <c r="L111" s="124">
        <f>$L$114*H111</f>
        <v>0</v>
      </c>
      <c r="M111" s="124"/>
      <c r="N111" s="124">
        <f>$N$114*H111</f>
        <v>0</v>
      </c>
      <c r="O111" s="124">
        <f>$O$114*H111</f>
        <v>0</v>
      </c>
      <c r="P111" s="124">
        <f>$P$114*H111</f>
        <v>0</v>
      </c>
      <c r="Q111" s="124">
        <f>$Q$114*H111</f>
        <v>0</v>
      </c>
      <c r="R111" s="124">
        <f>$R$114*H111</f>
        <v>0</v>
      </c>
      <c r="S111" s="2"/>
      <c r="T111" s="163"/>
      <c r="U111" s="42"/>
      <c r="AB111" s="42"/>
      <c r="AI111" s="42"/>
      <c r="AP111" s="42"/>
    </row>
    <row r="112" spans="1:42" x14ac:dyDescent="0.15">
      <c r="A112" s="294" t="s">
        <v>13</v>
      </c>
      <c r="B112" s="294"/>
      <c r="C112" s="28"/>
      <c r="H112" s="1"/>
      <c r="I112" s="2"/>
      <c r="L112" s="49">
        <f>$L$110+$L$111</f>
        <v>0</v>
      </c>
      <c r="M112" s="49"/>
      <c r="N112" s="49">
        <f>$N$110+$N$111</f>
        <v>0</v>
      </c>
      <c r="O112" s="49">
        <f>$O$110+$O$111</f>
        <v>0</v>
      </c>
      <c r="P112" s="49">
        <f>$P$110+$P$111</f>
        <v>0</v>
      </c>
      <c r="Q112" s="49">
        <f>$Q$110+$Q$111</f>
        <v>0</v>
      </c>
      <c r="R112" s="127">
        <f>$R$110+$R$111</f>
        <v>0</v>
      </c>
      <c r="T112" s="163">
        <f>SUM(L112:Q112)</f>
        <v>0</v>
      </c>
      <c r="U112" s="1"/>
      <c r="AB112" s="1"/>
      <c r="AI112" s="1"/>
      <c r="AP112" s="1"/>
    </row>
    <row r="113" spans="1:42" x14ac:dyDescent="0.15">
      <c r="A113" s="28"/>
      <c r="B113" s="28"/>
      <c r="C113" s="28"/>
      <c r="H113" s="1"/>
      <c r="I113" s="2"/>
      <c r="L113" s="49"/>
      <c r="M113" s="49"/>
      <c r="N113" s="49"/>
      <c r="O113" s="49"/>
      <c r="P113" s="49"/>
      <c r="Q113" s="49"/>
      <c r="R113" s="127"/>
      <c r="T113" s="164"/>
      <c r="U113" s="1"/>
      <c r="AB113" s="1"/>
      <c r="AI113" s="1"/>
      <c r="AP113" s="1"/>
    </row>
    <row r="114" spans="1:42" s="160" customFormat="1" x14ac:dyDescent="0.15">
      <c r="A114" s="295" t="s">
        <v>43</v>
      </c>
      <c r="B114" s="295"/>
      <c r="C114" s="289" t="s">
        <v>111</v>
      </c>
      <c r="D114" s="289"/>
      <c r="E114" s="289"/>
      <c r="F114" s="289"/>
      <c r="G114" s="289"/>
      <c r="H114" s="289"/>
      <c r="I114" s="161"/>
      <c r="L114" s="161">
        <f>$L$110-$L$65-$L$70-$L$71-$L$72-$L$74-$L$81-$L$83-$L$102-L73-L85-L87-L89-L91-L93-L99-L95-L97</f>
        <v>0</v>
      </c>
      <c r="M114" s="161"/>
      <c r="N114" s="161">
        <f>$N$110-$N$65-$N$70-$N$71-$N$72-$N$74-$N$81-$N$83-$N$102-N73-N85-N87-N89-N91-N93-N99-N95-N97</f>
        <v>0</v>
      </c>
      <c r="O114" s="161">
        <f>$O$110-$O$65-$O$70-$O$71-$O$72-$O$74-$O$81-$O$83-$O$102-O73-O85-O87-O89-O91-O93-O99-O95-O97</f>
        <v>0</v>
      </c>
      <c r="P114" s="161">
        <f>$P$110-$P$65-$P$70-$P$71-$P$72-$P$74-$P$81-$P$83-$P$102-P73-P85-P87-P89-P91-P93-P99-P95-P97</f>
        <v>0</v>
      </c>
      <c r="Q114" s="161">
        <f>$Q$110-$Q$65-$Q$70-$Q$71-$Q$72-$Q$74-$Q$81-$Q$83-$Q$102-Q73-Q85-Q87-Q89-Q91-Q93-Q99-Q95-Q97</f>
        <v>0</v>
      </c>
      <c r="R114" s="161">
        <f>$R$110-$R$65-$R$70-$R$71-$R$72-$R$74-$R$81-$R$83-$R$102-R73-R85-R87-R89-R91-R93-R99-R95-R97</f>
        <v>0</v>
      </c>
      <c r="T114" s="165"/>
      <c r="U114" s="162"/>
      <c r="AB114" s="162"/>
      <c r="AI114" s="162"/>
      <c r="AP114" s="162"/>
    </row>
    <row r="115" spans="1:42" x14ac:dyDescent="0.15">
      <c r="A115" s="28"/>
      <c r="B115" s="28"/>
      <c r="C115" s="28"/>
      <c r="H115" s="1"/>
      <c r="I115" s="2"/>
      <c r="L115" s="49"/>
      <c r="M115" s="25"/>
      <c r="N115" s="50"/>
      <c r="O115" s="50"/>
      <c r="P115" s="50"/>
      <c r="Q115" s="50"/>
      <c r="R115" s="51"/>
      <c r="T115" s="164"/>
      <c r="U115" s="1"/>
      <c r="AB115" s="1"/>
      <c r="AI115" s="1"/>
      <c r="AP115" s="1"/>
    </row>
    <row r="116" spans="1:42" x14ac:dyDescent="0.15">
      <c r="A116" s="28"/>
      <c r="B116" s="28"/>
      <c r="C116" s="28"/>
      <c r="H116" s="1"/>
      <c r="I116" s="2"/>
      <c r="L116" s="49"/>
      <c r="M116" s="25"/>
      <c r="N116" s="50"/>
      <c r="O116" s="50"/>
      <c r="P116" s="50"/>
      <c r="Q116" s="50"/>
      <c r="R116" s="51"/>
      <c r="T116" s="252"/>
      <c r="U116" s="1"/>
      <c r="AB116" s="1"/>
      <c r="AI116" s="1"/>
      <c r="AP116" s="1"/>
    </row>
    <row r="117" spans="1:42" ht="14" thickBot="1" x14ac:dyDescent="0.2">
      <c r="A117" s="142"/>
      <c r="B117" s="143" t="s">
        <v>90</v>
      </c>
      <c r="C117" s="143" t="s">
        <v>110</v>
      </c>
      <c r="D117" s="144"/>
      <c r="E117" s="144"/>
      <c r="F117" s="142"/>
      <c r="G117" s="144"/>
      <c r="H117" s="145">
        <v>0.42857000000000001</v>
      </c>
      <c r="I117" s="146"/>
      <c r="J117" s="144"/>
      <c r="K117" s="144"/>
      <c r="L117" s="147">
        <f>L110*H117</f>
        <v>0</v>
      </c>
      <c r="M117" s="148"/>
      <c r="N117" s="149">
        <f>N110*H117</f>
        <v>0</v>
      </c>
      <c r="O117" s="149">
        <f>O110*H117</f>
        <v>0</v>
      </c>
      <c r="P117" s="149">
        <f>P110*H117</f>
        <v>0</v>
      </c>
      <c r="Q117" s="149">
        <f>Q110*H117</f>
        <v>0</v>
      </c>
      <c r="R117" s="147">
        <f>R110*H117</f>
        <v>0</v>
      </c>
      <c r="T117" s="163">
        <f>SUM(L117:Q117)</f>
        <v>0</v>
      </c>
      <c r="U117" s="1"/>
      <c r="AB117" s="1"/>
      <c r="AI117" s="1"/>
      <c r="AP117" s="1"/>
    </row>
    <row r="118" spans="1:42" x14ac:dyDescent="0.15">
      <c r="A118" s="150"/>
      <c r="B118" s="151" t="s">
        <v>13</v>
      </c>
      <c r="C118" s="150"/>
      <c r="D118" s="152"/>
      <c r="E118" s="152"/>
      <c r="F118" s="150"/>
      <c r="G118" s="152"/>
      <c r="H118" s="153"/>
      <c r="I118" s="154"/>
      <c r="J118" s="152"/>
      <c r="K118" s="152"/>
      <c r="L118" s="155">
        <f>L110+L117</f>
        <v>0</v>
      </c>
      <c r="M118" s="156"/>
      <c r="N118" s="157">
        <f>N110+N117</f>
        <v>0</v>
      </c>
      <c r="O118" s="157">
        <f>O110+O117</f>
        <v>0</v>
      </c>
      <c r="P118" s="157">
        <f>P110+P117</f>
        <v>0</v>
      </c>
      <c r="Q118" s="157">
        <f>Q110+Q117</f>
        <v>0</v>
      </c>
      <c r="R118" s="158">
        <f>R110+R117</f>
        <v>0</v>
      </c>
      <c r="T118" s="166">
        <f>SUM(L118:Q118)</f>
        <v>0</v>
      </c>
      <c r="U118" s="1"/>
      <c r="AB118" s="1"/>
      <c r="AI118" s="1"/>
      <c r="AP118" s="1"/>
    </row>
    <row r="119" spans="1:42" x14ac:dyDescent="0.15">
      <c r="A119" s="28"/>
      <c r="B119" s="28"/>
      <c r="C119" s="28"/>
      <c r="H119" s="1"/>
      <c r="I119" s="2"/>
      <c r="L119" s="49"/>
      <c r="M119" s="25"/>
      <c r="N119" s="50"/>
      <c r="O119" s="50"/>
      <c r="P119" s="50"/>
      <c r="Q119" s="50"/>
      <c r="R119" s="51"/>
      <c r="U119" s="1"/>
      <c r="AB119" s="1"/>
      <c r="AI119" s="1"/>
      <c r="AP119" s="1"/>
    </row>
    <row r="120" spans="1:42" x14ac:dyDescent="0.15">
      <c r="A120" s="28"/>
      <c r="B120" s="28"/>
      <c r="C120" s="28"/>
      <c r="H120" s="1"/>
      <c r="I120" s="2"/>
      <c r="L120" s="49"/>
      <c r="M120" s="25"/>
      <c r="N120" s="50"/>
      <c r="O120" s="50"/>
      <c r="P120" s="50"/>
      <c r="Q120" s="50"/>
      <c r="R120" s="51"/>
      <c r="U120" s="1"/>
      <c r="AB120" s="1"/>
      <c r="AI120" s="1"/>
      <c r="AP120" s="1"/>
    </row>
    <row r="121" spans="1:42" x14ac:dyDescent="0.15">
      <c r="A121" s="28"/>
      <c r="B121" s="28"/>
      <c r="C121" s="28"/>
      <c r="H121" s="1"/>
      <c r="I121" s="2"/>
      <c r="L121" s="49"/>
      <c r="M121" s="25"/>
      <c r="N121" s="50"/>
      <c r="O121" s="50"/>
      <c r="P121" s="50"/>
      <c r="Q121" s="50"/>
      <c r="R121" s="51"/>
      <c r="U121" s="1"/>
      <c r="AB121" s="1"/>
      <c r="AI121" s="1"/>
      <c r="AP121" s="1"/>
    </row>
    <row r="122" spans="1:42" s="253" customFormat="1" ht="4" customHeight="1" x14ac:dyDescent="0.15">
      <c r="A122" s="254"/>
      <c r="B122" s="254"/>
      <c r="C122" s="254"/>
      <c r="F122" s="254"/>
      <c r="H122" s="255"/>
      <c r="I122" s="256"/>
      <c r="L122" s="257"/>
      <c r="M122" s="258"/>
      <c r="N122" s="259"/>
      <c r="O122" s="259"/>
      <c r="P122" s="259"/>
      <c r="Q122" s="259"/>
      <c r="R122" s="260"/>
      <c r="U122" s="255"/>
      <c r="AB122" s="255"/>
      <c r="AI122" s="255"/>
      <c r="AP122" s="255"/>
    </row>
    <row r="123" spans="1:42" x14ac:dyDescent="0.15">
      <c r="A123" s="297" t="s">
        <v>68</v>
      </c>
      <c r="B123" s="297"/>
      <c r="C123" s="65"/>
      <c r="D123" s="25"/>
      <c r="E123" s="25"/>
      <c r="F123" s="65"/>
      <c r="G123" s="25"/>
      <c r="H123" s="1"/>
      <c r="I123" s="2"/>
      <c r="L123" s="49"/>
      <c r="M123" s="25"/>
      <c r="N123" s="50"/>
      <c r="O123" s="50"/>
      <c r="P123" s="50"/>
      <c r="Q123" s="50"/>
      <c r="R123" s="51"/>
      <c r="U123" s="1"/>
      <c r="AB123" s="1"/>
      <c r="AI123" s="1"/>
      <c r="AP123" s="1"/>
    </row>
    <row r="124" spans="1:42" ht="14" x14ac:dyDescent="0.15">
      <c r="A124" s="28"/>
      <c r="B124" s="28"/>
      <c r="C124" s="28"/>
      <c r="D124" s="87"/>
      <c r="E124" s="27" t="s">
        <v>14</v>
      </c>
      <c r="F124" s="86">
        <f>G124+I124+K124+M124+O124</f>
        <v>0.18536999999999998</v>
      </c>
      <c r="G124" s="55">
        <v>0.1</v>
      </c>
      <c r="H124" s="56" t="s">
        <v>39</v>
      </c>
      <c r="I124" s="57">
        <v>7.6499999999999999E-2</v>
      </c>
      <c r="J124" s="56" t="s">
        <v>40</v>
      </c>
      <c r="K124" s="57">
        <v>8.3999999999999995E-3</v>
      </c>
      <c r="L124" s="56" t="s">
        <v>41</v>
      </c>
      <c r="M124" s="100">
        <v>3.6000000000000002E-4</v>
      </c>
      <c r="N124" s="56" t="s">
        <v>73</v>
      </c>
      <c r="O124" s="100">
        <v>1.1E-4</v>
      </c>
      <c r="P124" s="56" t="s">
        <v>74</v>
      </c>
      <c r="U124" s="1"/>
      <c r="AB124" s="1"/>
      <c r="AI124" s="1"/>
      <c r="AP124" s="1"/>
    </row>
    <row r="125" spans="1:42" ht="14" x14ac:dyDescent="0.15">
      <c r="A125" s="28"/>
      <c r="B125" s="28"/>
      <c r="C125" s="28"/>
      <c r="D125" s="87"/>
      <c r="E125" s="27" t="s">
        <v>15</v>
      </c>
      <c r="F125" s="86">
        <f>G125+I125+K125+M125+O125</f>
        <v>0.18647</v>
      </c>
      <c r="G125" s="55">
        <v>0.1</v>
      </c>
      <c r="H125" s="56" t="s">
        <v>39</v>
      </c>
      <c r="I125" s="57">
        <v>7.6499999999999999E-2</v>
      </c>
      <c r="J125" s="56" t="s">
        <v>40</v>
      </c>
      <c r="K125" s="57">
        <v>9.4999999999999998E-3</v>
      </c>
      <c r="L125" s="56" t="s">
        <v>41</v>
      </c>
      <c r="M125" s="100">
        <v>3.6000000000000002E-4</v>
      </c>
      <c r="N125" s="56" t="s">
        <v>73</v>
      </c>
      <c r="O125" s="100">
        <v>1.1E-4</v>
      </c>
      <c r="P125" s="56" t="s">
        <v>74</v>
      </c>
      <c r="U125" s="1"/>
      <c r="AB125" s="1"/>
      <c r="AI125" s="1"/>
      <c r="AP125" s="1"/>
    </row>
    <row r="126" spans="1:42" ht="14" x14ac:dyDescent="0.15">
      <c r="A126" s="28"/>
      <c r="B126" s="28"/>
      <c r="C126" s="28"/>
      <c r="D126" s="87"/>
      <c r="E126" s="27" t="s">
        <v>4</v>
      </c>
      <c r="F126" s="86">
        <f>I126+K126+M126+O126</f>
        <v>8.3470000000000003E-2</v>
      </c>
      <c r="G126" s="99" t="s">
        <v>75</v>
      </c>
      <c r="H126" s="56" t="s">
        <v>39</v>
      </c>
      <c r="I126" s="57">
        <v>7.6499999999999999E-2</v>
      </c>
      <c r="J126" s="56" t="s">
        <v>40</v>
      </c>
      <c r="K126" s="57">
        <v>6.4999999999999997E-3</v>
      </c>
      <c r="L126" s="56" t="s">
        <v>41</v>
      </c>
      <c r="M126" s="100">
        <v>3.6000000000000002E-4</v>
      </c>
      <c r="N126" s="56" t="s">
        <v>73</v>
      </c>
      <c r="O126" s="100">
        <v>1.1E-4</v>
      </c>
      <c r="P126" s="56" t="s">
        <v>74</v>
      </c>
      <c r="U126" s="1"/>
      <c r="AB126" s="1"/>
      <c r="AI126" s="1"/>
      <c r="AP126" s="1"/>
    </row>
    <row r="127" spans="1:42" ht="42" x14ac:dyDescent="0.15">
      <c r="A127" s="28"/>
      <c r="B127" s="28"/>
      <c r="C127" s="28"/>
      <c r="D127" s="87"/>
      <c r="E127" s="27" t="s">
        <v>72</v>
      </c>
      <c r="F127" s="35">
        <f>I127+K127</f>
        <v>8.3000000000000004E-2</v>
      </c>
      <c r="G127" s="99" t="s">
        <v>75</v>
      </c>
      <c r="H127" s="56" t="s">
        <v>39</v>
      </c>
      <c r="I127" s="57">
        <v>7.6499999999999999E-2</v>
      </c>
      <c r="J127" s="56" t="s">
        <v>40</v>
      </c>
      <c r="K127" s="57">
        <v>6.4999999999999997E-3</v>
      </c>
      <c r="L127" s="56" t="s">
        <v>41</v>
      </c>
      <c r="M127" s="101" t="s">
        <v>75</v>
      </c>
      <c r="N127" s="56" t="s">
        <v>73</v>
      </c>
      <c r="O127" s="101" t="s">
        <v>75</v>
      </c>
      <c r="P127" s="56" t="s">
        <v>74</v>
      </c>
      <c r="U127" s="1"/>
      <c r="AB127" s="1"/>
      <c r="AI127" s="1"/>
      <c r="AP127" s="1"/>
    </row>
    <row r="128" spans="1:42" ht="63.75" customHeight="1" x14ac:dyDescent="0.15">
      <c r="A128" s="298" t="s">
        <v>69</v>
      </c>
      <c r="B128" s="298"/>
      <c r="C128" s="66"/>
      <c r="D128" s="87"/>
      <c r="E128" s="52"/>
      <c r="F128" s="66"/>
      <c r="G128" s="58"/>
      <c r="H128" s="56"/>
      <c r="I128" s="56"/>
      <c r="J128" s="58"/>
      <c r="K128" s="56"/>
      <c r="L128" s="56"/>
      <c r="M128" s="101"/>
      <c r="N128" s="56"/>
      <c r="O128" s="101"/>
      <c r="P128" s="56"/>
      <c r="U128" s="1"/>
      <c r="AB128" s="1"/>
      <c r="AI128" s="1"/>
      <c r="AP128" s="1"/>
    </row>
    <row r="129" spans="1:43" ht="14" x14ac:dyDescent="0.15">
      <c r="D129" s="87"/>
      <c r="E129" s="27" t="s">
        <v>14</v>
      </c>
      <c r="F129" s="86">
        <f>G129+I129+K129+M129+O129</f>
        <v>0.18536999999999998</v>
      </c>
      <c r="G129" s="55">
        <v>0.1</v>
      </c>
      <c r="H129" s="56" t="s">
        <v>39</v>
      </c>
      <c r="I129" s="57">
        <v>7.6499999999999999E-2</v>
      </c>
      <c r="J129" s="56" t="s">
        <v>40</v>
      </c>
      <c r="K129" s="57">
        <v>8.3999999999999995E-3</v>
      </c>
      <c r="L129" s="56" t="s">
        <v>41</v>
      </c>
      <c r="M129" s="100">
        <v>3.6000000000000002E-4</v>
      </c>
      <c r="N129" s="56" t="s">
        <v>73</v>
      </c>
      <c r="O129" s="100">
        <v>1.1E-4</v>
      </c>
      <c r="P129" s="56" t="s">
        <v>74</v>
      </c>
      <c r="Q129" s="15"/>
      <c r="R129" s="15"/>
      <c r="U129" s="35"/>
      <c r="AB129" s="35"/>
      <c r="AI129" s="35"/>
      <c r="AP129" s="35"/>
    </row>
    <row r="130" spans="1:43" ht="14" x14ac:dyDescent="0.15">
      <c r="D130" s="87"/>
      <c r="E130" s="27" t="s">
        <v>15</v>
      </c>
      <c r="F130" s="86">
        <f>G130+I130+K130+M130+O130</f>
        <v>0.18647</v>
      </c>
      <c r="G130" s="55">
        <v>0.1</v>
      </c>
      <c r="H130" s="56" t="s">
        <v>39</v>
      </c>
      <c r="I130" s="57">
        <v>7.6499999999999999E-2</v>
      </c>
      <c r="J130" s="56" t="s">
        <v>40</v>
      </c>
      <c r="K130" s="57">
        <v>9.4999999999999998E-3</v>
      </c>
      <c r="L130" s="56" t="s">
        <v>41</v>
      </c>
      <c r="M130" s="100">
        <v>3.6000000000000002E-4</v>
      </c>
      <c r="N130" s="56" t="s">
        <v>73</v>
      </c>
      <c r="O130" s="100">
        <v>1.1E-4</v>
      </c>
      <c r="P130" s="56" t="s">
        <v>74</v>
      </c>
      <c r="Q130" s="7"/>
      <c r="S130" s="2"/>
      <c r="T130" s="2"/>
      <c r="U130" s="35"/>
      <c r="AB130" s="35"/>
      <c r="AI130" s="35"/>
      <c r="AP130" s="35"/>
    </row>
    <row r="131" spans="1:43" ht="14" x14ac:dyDescent="0.15">
      <c r="D131" s="87"/>
      <c r="E131" s="27" t="s">
        <v>4</v>
      </c>
      <c r="F131" s="86">
        <f>I131+K131+M131+O131</f>
        <v>8.3470000000000003E-2</v>
      </c>
      <c r="G131" s="99" t="s">
        <v>75</v>
      </c>
      <c r="H131" s="56" t="s">
        <v>39</v>
      </c>
      <c r="I131" s="57">
        <v>7.6499999999999999E-2</v>
      </c>
      <c r="J131" s="56" t="s">
        <v>40</v>
      </c>
      <c r="K131" s="57">
        <v>6.4999999999999997E-3</v>
      </c>
      <c r="L131" s="56" t="s">
        <v>41</v>
      </c>
      <c r="M131" s="100">
        <v>3.6000000000000002E-4</v>
      </c>
      <c r="N131" s="56" t="s">
        <v>73</v>
      </c>
      <c r="O131" s="100">
        <v>1.1E-4</v>
      </c>
      <c r="P131" s="56" t="s">
        <v>74</v>
      </c>
      <c r="Q131" s="7"/>
      <c r="S131" s="2"/>
      <c r="T131" s="2"/>
      <c r="U131" s="35"/>
      <c r="V131" s="2"/>
      <c r="AB131" s="35"/>
      <c r="AC131" s="2"/>
      <c r="AI131" s="35"/>
      <c r="AJ131" s="2"/>
      <c r="AP131" s="35"/>
      <c r="AQ131" s="2"/>
    </row>
    <row r="132" spans="1:43" x14ac:dyDescent="0.15">
      <c r="C132" s="305" t="s">
        <v>72</v>
      </c>
      <c r="D132" s="305"/>
      <c r="E132" s="305"/>
      <c r="F132" s="35">
        <f>I132+K132</f>
        <v>8.3000000000000004E-2</v>
      </c>
      <c r="G132" s="99" t="s">
        <v>75</v>
      </c>
      <c r="H132" s="56" t="s">
        <v>39</v>
      </c>
      <c r="I132" s="57">
        <v>7.6499999999999999E-2</v>
      </c>
      <c r="J132" s="56" t="s">
        <v>40</v>
      </c>
      <c r="K132" s="57">
        <v>6.4999999999999997E-3</v>
      </c>
      <c r="L132" s="56" t="s">
        <v>41</v>
      </c>
      <c r="M132" s="101" t="s">
        <v>75</v>
      </c>
      <c r="N132" s="56" t="s">
        <v>73</v>
      </c>
      <c r="O132" s="101" t="s">
        <v>75</v>
      </c>
      <c r="P132" s="56" t="s">
        <v>74</v>
      </c>
      <c r="Q132" s="7"/>
      <c r="S132" s="2"/>
      <c r="T132" s="2"/>
      <c r="U132" s="35"/>
      <c r="V132" s="2"/>
      <c r="AB132" s="35"/>
      <c r="AC132" s="2"/>
      <c r="AI132" s="35"/>
      <c r="AJ132" s="2"/>
      <c r="AP132" s="35"/>
      <c r="AQ132" s="2"/>
    </row>
    <row r="133" spans="1:43" ht="28" x14ac:dyDescent="0.15">
      <c r="E133" s="26" t="s">
        <v>29</v>
      </c>
      <c r="F133" s="35">
        <v>0.03</v>
      </c>
      <c r="G133" s="26"/>
      <c r="J133" s="12"/>
      <c r="K133" s="4"/>
      <c r="L133" s="17"/>
      <c r="M133" s="16"/>
      <c r="N133" s="12"/>
      <c r="O133" s="12"/>
      <c r="P133" s="12"/>
      <c r="Q133" s="12"/>
      <c r="S133" s="2"/>
      <c r="T133" s="2"/>
      <c r="U133" s="35"/>
      <c r="V133" s="12"/>
      <c r="AB133" s="35"/>
      <c r="AC133" s="12"/>
      <c r="AI133" s="35"/>
      <c r="AJ133" s="12"/>
      <c r="AP133" s="35"/>
      <c r="AQ133" s="12"/>
    </row>
    <row r="134" spans="1:43" ht="28" x14ac:dyDescent="0.15">
      <c r="A134" s="53"/>
      <c r="D134" s="53"/>
      <c r="E134" s="60" t="s">
        <v>45</v>
      </c>
      <c r="F134" s="36">
        <v>7368</v>
      </c>
      <c r="G134" s="88" t="s">
        <v>134</v>
      </c>
      <c r="J134" s="12"/>
      <c r="K134" s="4"/>
      <c r="L134" s="17"/>
      <c r="M134" s="16"/>
      <c r="N134" s="12"/>
      <c r="O134" s="12"/>
      <c r="P134" s="12"/>
      <c r="Q134" s="12"/>
      <c r="S134" s="2"/>
      <c r="T134" s="2"/>
      <c r="U134" s="35"/>
      <c r="V134" s="12"/>
      <c r="AB134" s="35"/>
      <c r="AC134" s="12"/>
      <c r="AI134" s="35"/>
      <c r="AJ134" s="12"/>
      <c r="AP134" s="35"/>
      <c r="AQ134" s="12"/>
    </row>
    <row r="135" spans="1:43" ht="28" x14ac:dyDescent="0.15">
      <c r="A135" s="53"/>
      <c r="D135" s="53"/>
      <c r="E135" s="60" t="s">
        <v>76</v>
      </c>
      <c r="F135" s="36">
        <v>8622</v>
      </c>
      <c r="G135" s="88" t="s">
        <v>138</v>
      </c>
      <c r="J135" s="12"/>
      <c r="K135" s="4"/>
      <c r="L135" s="17"/>
      <c r="M135" s="16"/>
      <c r="N135" s="12"/>
      <c r="O135" s="12"/>
      <c r="P135" s="12"/>
      <c r="Q135" s="12"/>
      <c r="S135" s="2"/>
      <c r="T135" s="2"/>
      <c r="U135" s="35"/>
      <c r="V135" s="12"/>
      <c r="AB135" s="35"/>
      <c r="AC135" s="12"/>
      <c r="AI135" s="35"/>
      <c r="AJ135" s="12"/>
      <c r="AP135" s="35"/>
      <c r="AQ135" s="12"/>
    </row>
    <row r="136" spans="1:43" ht="28" x14ac:dyDescent="0.15">
      <c r="A136" s="53"/>
      <c r="D136" s="53"/>
      <c r="E136" s="60" t="s">
        <v>46</v>
      </c>
      <c r="F136" s="36">
        <v>9876</v>
      </c>
      <c r="G136" s="88" t="s">
        <v>135</v>
      </c>
      <c r="J136" s="12"/>
      <c r="K136" s="4"/>
      <c r="L136" s="17"/>
      <c r="M136" s="16"/>
      <c r="N136" s="12"/>
      <c r="O136" s="12"/>
      <c r="P136" s="12"/>
      <c r="Q136" s="12"/>
      <c r="S136" s="2"/>
      <c r="T136" s="2"/>
      <c r="U136" s="35"/>
      <c r="V136" s="12"/>
      <c r="AB136" s="35"/>
      <c r="AC136" s="12"/>
      <c r="AI136" s="35"/>
      <c r="AJ136" s="12"/>
      <c r="AP136" s="35"/>
      <c r="AQ136" s="12"/>
    </row>
    <row r="137" spans="1:43" ht="28" x14ac:dyDescent="0.15">
      <c r="A137" s="53"/>
      <c r="D137" s="53"/>
      <c r="E137" s="60" t="s">
        <v>47</v>
      </c>
      <c r="F137" s="36">
        <v>12180</v>
      </c>
      <c r="G137" s="88" t="s">
        <v>136</v>
      </c>
      <c r="J137" s="12"/>
      <c r="K137" s="4"/>
      <c r="L137" s="17"/>
      <c r="M137" s="16"/>
      <c r="N137" s="12"/>
      <c r="O137" s="12"/>
      <c r="P137" s="12"/>
      <c r="Q137" s="12"/>
      <c r="S137" s="2"/>
      <c r="T137" s="2"/>
      <c r="U137" s="35"/>
      <c r="V137" s="12"/>
      <c r="AB137" s="35"/>
      <c r="AC137" s="12"/>
      <c r="AI137" s="35"/>
      <c r="AJ137" s="12"/>
      <c r="AP137" s="35"/>
      <c r="AQ137" s="12"/>
    </row>
    <row r="138" spans="1:43" ht="28" x14ac:dyDescent="0.15">
      <c r="A138" s="53"/>
      <c r="D138" s="53"/>
      <c r="E138" s="60" t="s">
        <v>48</v>
      </c>
      <c r="F138" s="36">
        <v>14436</v>
      </c>
      <c r="G138" s="88" t="s">
        <v>137</v>
      </c>
      <c r="J138" s="12"/>
      <c r="K138" s="4"/>
      <c r="L138" s="17"/>
      <c r="M138" s="16"/>
      <c r="N138" s="12"/>
      <c r="O138" s="12"/>
      <c r="P138" s="12"/>
      <c r="Q138" s="12"/>
      <c r="S138" s="2"/>
      <c r="T138" s="2"/>
      <c r="U138" s="35"/>
      <c r="V138" s="12"/>
      <c r="AB138" s="35"/>
      <c r="AC138" s="12"/>
      <c r="AI138" s="35"/>
      <c r="AJ138" s="12"/>
      <c r="AP138" s="35"/>
      <c r="AQ138" s="12"/>
    </row>
    <row r="139" spans="1:43" ht="14" x14ac:dyDescent="0.15">
      <c r="A139" s="12"/>
      <c r="D139" s="12"/>
      <c r="E139" s="61" t="s">
        <v>49</v>
      </c>
      <c r="F139" s="36">
        <v>2654</v>
      </c>
      <c r="G139" s="12"/>
      <c r="I139" s="2"/>
      <c r="J139" s="2"/>
      <c r="U139" s="36"/>
      <c r="V139" s="2"/>
      <c r="AB139" s="36"/>
      <c r="AC139" s="2"/>
      <c r="AI139" s="36"/>
      <c r="AJ139" s="2"/>
      <c r="AP139" s="36"/>
      <c r="AQ139" s="2"/>
    </row>
    <row r="140" spans="1:43" x14ac:dyDescent="0.15">
      <c r="C140" s="305" t="s">
        <v>16</v>
      </c>
      <c r="D140" s="305"/>
      <c r="E140" s="305"/>
      <c r="F140" s="35">
        <v>0.03</v>
      </c>
      <c r="G140" s="27"/>
      <c r="I140" s="2"/>
      <c r="J140" s="2"/>
      <c r="U140" s="35"/>
      <c r="V140" s="2"/>
      <c r="AB140" s="35"/>
      <c r="AC140" s="2"/>
      <c r="AI140" s="35"/>
      <c r="AJ140" s="2"/>
      <c r="AP140" s="35"/>
      <c r="AQ140" s="2"/>
    </row>
    <row r="141" spans="1:43" x14ac:dyDescent="0.15">
      <c r="A141" s="28"/>
      <c r="D141" s="28"/>
      <c r="E141" s="28"/>
      <c r="G141" s="28"/>
      <c r="H141" s="34"/>
      <c r="I141" s="2"/>
      <c r="J141" s="2"/>
      <c r="U141" s="34"/>
      <c r="V141" s="2"/>
      <c r="AB141" s="34"/>
      <c r="AC141" s="2"/>
      <c r="AI141" s="34"/>
      <c r="AJ141" s="2"/>
      <c r="AP141" s="34"/>
      <c r="AQ141" s="2"/>
    </row>
    <row r="142" spans="1:43" x14ac:dyDescent="0.15">
      <c r="A142" s="28"/>
      <c r="D142" s="28"/>
      <c r="E142" s="28"/>
      <c r="G142" s="28"/>
      <c r="H142" s="37"/>
      <c r="I142" s="2"/>
      <c r="J142" s="2"/>
      <c r="U142" s="37"/>
      <c r="V142" s="2"/>
      <c r="AB142" s="37"/>
      <c r="AC142" s="2"/>
      <c r="AI142" s="37"/>
      <c r="AJ142" s="2"/>
      <c r="AP142" s="37"/>
      <c r="AQ142" s="2"/>
    </row>
    <row r="143" spans="1:43" x14ac:dyDescent="0.15">
      <c r="E143" s="185" t="s">
        <v>38</v>
      </c>
      <c r="F143" s="186">
        <v>13946</v>
      </c>
      <c r="G143" s="45"/>
      <c r="I143" s="2"/>
      <c r="J143" s="2"/>
      <c r="U143" s="34"/>
      <c r="V143" s="2"/>
      <c r="AB143" s="34"/>
      <c r="AC143" s="2"/>
      <c r="AI143" s="34"/>
      <c r="AJ143" s="2"/>
      <c r="AP143" s="34"/>
      <c r="AQ143" s="2"/>
    </row>
    <row r="144" spans="1:43" x14ac:dyDescent="0.15">
      <c r="E144" s="286" t="s">
        <v>52</v>
      </c>
      <c r="F144" s="287">
        <v>14330</v>
      </c>
      <c r="G144" s="45"/>
      <c r="I144" s="2"/>
      <c r="J144" s="2"/>
      <c r="U144" s="34"/>
      <c r="V144" s="2"/>
      <c r="AB144" s="34"/>
      <c r="AC144" s="2"/>
      <c r="AI144" s="34"/>
      <c r="AJ144" s="2"/>
      <c r="AP144" s="34"/>
      <c r="AQ144" s="2"/>
    </row>
    <row r="145" spans="1:43" x14ac:dyDescent="0.15">
      <c r="E145" s="28" t="s">
        <v>53</v>
      </c>
      <c r="F145" s="34">
        <f>F144*1.03</f>
        <v>14759.9</v>
      </c>
      <c r="G145" s="45"/>
      <c r="I145" s="2"/>
      <c r="J145" s="2"/>
      <c r="U145" s="34"/>
      <c r="V145" s="2"/>
      <c r="AB145" s="34"/>
      <c r="AC145" s="2"/>
      <c r="AI145" s="34"/>
      <c r="AJ145" s="2"/>
      <c r="AP145" s="34"/>
      <c r="AQ145" s="2"/>
    </row>
    <row r="146" spans="1:43" x14ac:dyDescent="0.15">
      <c r="E146" s="28" t="s">
        <v>54</v>
      </c>
      <c r="F146" s="34">
        <f>F145*1.03</f>
        <v>15202.697</v>
      </c>
      <c r="G146" s="45"/>
      <c r="I146" s="2"/>
      <c r="J146" s="2"/>
      <c r="U146" s="34"/>
      <c r="V146" s="2"/>
      <c r="AB146" s="34"/>
      <c r="AC146" s="2"/>
      <c r="AI146" s="34"/>
      <c r="AJ146" s="2"/>
      <c r="AP146" s="34"/>
      <c r="AQ146" s="2"/>
    </row>
    <row r="147" spans="1:43" x14ac:dyDescent="0.15">
      <c r="E147" s="28" t="s">
        <v>55</v>
      </c>
      <c r="F147" s="34">
        <f>F146*1.03</f>
        <v>15658.777910000001</v>
      </c>
      <c r="G147" s="45"/>
      <c r="I147" s="2"/>
      <c r="J147" s="2"/>
      <c r="U147" s="34"/>
      <c r="V147" s="2"/>
      <c r="AB147" s="34"/>
      <c r="AC147" s="2"/>
      <c r="AI147" s="34"/>
      <c r="AJ147" s="2"/>
      <c r="AP147" s="34"/>
      <c r="AQ147" s="2"/>
    </row>
    <row r="148" spans="1:43" x14ac:dyDescent="0.15">
      <c r="E148" s="28" t="s">
        <v>139</v>
      </c>
      <c r="F148" s="34">
        <f>F147*1.03</f>
        <v>16128.541247300001</v>
      </c>
      <c r="G148" s="28"/>
      <c r="U148" s="38"/>
      <c r="AB148" s="38"/>
      <c r="AI148" s="38"/>
      <c r="AP148" s="38"/>
    </row>
    <row r="149" spans="1:43" x14ac:dyDescent="0.15">
      <c r="E149" s="28" t="s">
        <v>141</v>
      </c>
      <c r="F149" s="34">
        <f>F148*1.03</f>
        <v>16612.397484719</v>
      </c>
      <c r="G149" s="28"/>
      <c r="U149" s="38"/>
      <c r="AB149" s="38"/>
      <c r="AI149" s="38"/>
      <c r="AP149" s="38"/>
    </row>
    <row r="150" spans="1:43" x14ac:dyDescent="0.15">
      <c r="F150" s="38"/>
      <c r="G150" s="28"/>
      <c r="U150" s="38"/>
      <c r="AB150" s="38"/>
      <c r="AI150" s="38"/>
      <c r="AP150" s="38"/>
    </row>
    <row r="151" spans="1:43" ht="14" thickBot="1" x14ac:dyDescent="0.2">
      <c r="E151" s="28"/>
      <c r="F151" s="47"/>
      <c r="G151" s="28"/>
      <c r="U151" s="39"/>
      <c r="AB151" s="39"/>
      <c r="AI151" s="39"/>
      <c r="AP151" s="39"/>
    </row>
    <row r="152" spans="1:43" ht="14" thickBot="1" x14ac:dyDescent="0.2">
      <c r="E152" s="45" t="s">
        <v>56</v>
      </c>
      <c r="F152" s="184">
        <v>0.45</v>
      </c>
      <c r="G152" s="45"/>
      <c r="U152" s="40"/>
      <c r="AB152" s="40"/>
      <c r="AI152" s="40"/>
      <c r="AP152" s="40"/>
    </row>
    <row r="153" spans="1:43" ht="14" thickBot="1" x14ac:dyDescent="0.2">
      <c r="A153" s="293" t="s">
        <v>17</v>
      </c>
      <c r="B153" s="293"/>
      <c r="C153" s="15"/>
      <c r="D153" s="69"/>
      <c r="F153" s="48"/>
      <c r="G153" s="45"/>
    </row>
    <row r="154" spans="1:43" x14ac:dyDescent="0.15">
      <c r="A154" s="290" t="s">
        <v>77</v>
      </c>
      <c r="B154" s="291"/>
      <c r="C154" s="105"/>
      <c r="D154" s="70"/>
      <c r="E154" s="71" t="s">
        <v>58</v>
      </c>
      <c r="F154" s="72">
        <v>0.53</v>
      </c>
      <c r="G154" s="45"/>
    </row>
    <row r="155" spans="1:43" x14ac:dyDescent="0.15">
      <c r="A155" s="73"/>
      <c r="E155" s="45" t="s">
        <v>59</v>
      </c>
      <c r="F155" s="74">
        <v>0.46</v>
      </c>
    </row>
    <row r="156" spans="1:43" x14ac:dyDescent="0.15">
      <c r="A156" s="73"/>
      <c r="E156" s="45" t="s">
        <v>41</v>
      </c>
      <c r="F156" s="74">
        <v>0.34</v>
      </c>
    </row>
    <row r="157" spans="1:43" x14ac:dyDescent="0.15">
      <c r="A157" s="73"/>
      <c r="E157" s="45" t="s">
        <v>60</v>
      </c>
      <c r="F157" s="74">
        <v>0.55000000000000004</v>
      </c>
    </row>
    <row r="158" spans="1:43" ht="14" thickBot="1" x14ac:dyDescent="0.2">
      <c r="A158" s="75"/>
      <c r="B158" s="76"/>
      <c r="C158" s="76"/>
      <c r="D158" s="76"/>
      <c r="E158" s="77" t="s">
        <v>61</v>
      </c>
      <c r="F158" s="78">
        <v>0.26</v>
      </c>
    </row>
    <row r="160" spans="1:43" x14ac:dyDescent="0.15">
      <c r="E160" s="45" t="s">
        <v>62</v>
      </c>
      <c r="F160" s="79">
        <v>9</v>
      </c>
    </row>
    <row r="161" spans="6:6" x14ac:dyDescent="0.15">
      <c r="F161" s="79">
        <v>10</v>
      </c>
    </row>
    <row r="162" spans="6:6" x14ac:dyDescent="0.15">
      <c r="F162" s="79">
        <v>11</v>
      </c>
    </row>
    <row r="163" spans="6:6" x14ac:dyDescent="0.15">
      <c r="F163" s="79">
        <v>12</v>
      </c>
    </row>
  </sheetData>
  <sheetProtection algorithmName="SHA-512" hashValue="FN4bOvPEzHkJ8iicqg1FbhIhvq/7ti5kN/xbcznt4M8MRkLhk/z7kDMtZBUlvGX+gL8hc98eERf84/JBfT8vXQ==" saltValue="VKeRGuvz06n7fhgFAoAqfQ==" spinCount="100000" sheet="1" objects="1" scenarios="1"/>
  <mergeCells count="56">
    <mergeCell ref="A99:D99"/>
    <mergeCell ref="C132:E132"/>
    <mergeCell ref="C140:E140"/>
    <mergeCell ref="E90:F90"/>
    <mergeCell ref="E92:F92"/>
    <mergeCell ref="E94:F94"/>
    <mergeCell ref="E96:F96"/>
    <mergeCell ref="E98:F98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E86:F86"/>
    <mergeCell ref="E88:F88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33:A34"/>
    <mergeCell ref="A35:A36"/>
    <mergeCell ref="A37:A38"/>
    <mergeCell ref="A39:A40"/>
    <mergeCell ref="A17:A18"/>
    <mergeCell ref="A19:A20"/>
    <mergeCell ref="A29:A30"/>
    <mergeCell ref="A27:A28"/>
    <mergeCell ref="A25:A26"/>
    <mergeCell ref="A23:A24"/>
    <mergeCell ref="A21:A22"/>
    <mergeCell ref="C114:H114"/>
    <mergeCell ref="A154:B154"/>
    <mergeCell ref="A7:B7"/>
    <mergeCell ref="A64:B64"/>
    <mergeCell ref="A110:B110"/>
    <mergeCell ref="A114:B114"/>
    <mergeCell ref="A111:B111"/>
    <mergeCell ref="A112:B112"/>
    <mergeCell ref="A123:B123"/>
    <mergeCell ref="A128:B128"/>
    <mergeCell ref="A9:A10"/>
    <mergeCell ref="A11:A12"/>
    <mergeCell ref="A13:A14"/>
    <mergeCell ref="A153:B153"/>
    <mergeCell ref="A15:A16"/>
    <mergeCell ref="A31:A32"/>
  </mergeCells>
  <dataValidations disablePrompts="1" count="3">
    <dataValidation type="list" allowBlank="1" showInputMessage="1" showErrorMessage="1" sqref="E57:E59" xr:uid="{00000000-0002-0000-0000-000000000000}">
      <formula1>"Student, None"</formula1>
    </dataValidation>
    <dataValidation type="list" allowBlank="1" showInputMessage="1" showErrorMessage="1" sqref="D12 D36 D34 D40 D38 D32 D30 D16 D14 D10 D20 D22 D28 D26 D24 D18" xr:uid="{00000000-0002-0000-0000-000001000000}">
      <formula1>$F$160:$F$163</formula1>
    </dataValidation>
    <dataValidation type="list" allowBlank="1" showInputMessage="1" showErrorMessage="1" sqref="E10 E12 E14 E16 E18 E20 E28 E22 E24 E26 E30 E38 E32 E34 E36 E40:E56" xr:uid="{00000000-0002-0000-0000-000002000000}">
      <formula1>"None, Employee Only, Employee Combined Credit, Employee &amp; Children, Employee &amp; Spouse, Employee &amp; Family"</formula1>
    </dataValidation>
  </dataValidations>
  <pageMargins left="0.25" right="0.25" top="0.75" bottom="0.75" header="0.3" footer="0.3"/>
  <pageSetup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21"/>
  <sheetViews>
    <sheetView zoomScaleNormal="100" workbookViewId="0">
      <pane xSplit="6" ySplit="8" topLeftCell="G9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8.83203125" defaultRowHeight="13" outlineLevelRow="1" x14ac:dyDescent="0.15"/>
  <cols>
    <col min="1" max="1" width="21.83203125" bestFit="1" customWidth="1"/>
    <col min="2" max="2" width="47.83203125" customWidth="1"/>
    <col min="3" max="3" width="12.5" customWidth="1"/>
    <col min="4" max="4" width="13.1640625" customWidth="1"/>
    <col min="5" max="5" width="15.1640625" customWidth="1"/>
    <col min="6" max="6" width="10.6640625" style="28" customWidth="1"/>
    <col min="7" max="7" width="8.33203125" customWidth="1"/>
    <col min="8" max="8" width="11.1640625" customWidth="1"/>
    <col min="9" max="9" width="9.5" customWidth="1"/>
    <col min="10" max="10" width="10.33203125" customWidth="1"/>
    <col min="11" max="11" width="7.5" customWidth="1"/>
    <col min="12" max="12" width="10.5" customWidth="1"/>
    <col min="13" max="13" width="2.5" customWidth="1"/>
    <col min="14" max="14" width="12.5" bestFit="1" customWidth="1"/>
    <col min="15" max="17" width="8.83203125" customWidth="1"/>
    <col min="18" max="18" width="10.1640625" bestFit="1" customWidth="1"/>
    <col min="19" max="19" width="2.1640625" customWidth="1"/>
    <col min="20" max="20" width="10" customWidth="1"/>
    <col min="21" max="21" width="11.1640625" bestFit="1" customWidth="1"/>
    <col min="22" max="22" width="9.83203125" customWidth="1"/>
    <col min="23" max="23" width="9.6640625" customWidth="1"/>
    <col min="24" max="24" width="7.5" customWidth="1"/>
    <col min="25" max="25" width="8.5" customWidth="1"/>
    <col min="26" max="26" width="2.1640625" customWidth="1"/>
    <col min="27" max="27" width="10.5" customWidth="1"/>
    <col min="28" max="28" width="11.1640625" bestFit="1" customWidth="1"/>
    <col min="29" max="29" width="9.83203125" customWidth="1"/>
    <col min="30" max="30" width="10.83203125" customWidth="1"/>
    <col min="31" max="31" width="7.5" customWidth="1"/>
    <col min="32" max="32" width="8.5" customWidth="1"/>
    <col min="33" max="33" width="2.5" customWidth="1"/>
    <col min="34" max="34" width="11.5" customWidth="1"/>
    <col min="35" max="35" width="11.1640625" bestFit="1" customWidth="1"/>
    <col min="36" max="36" width="9.83203125" customWidth="1"/>
    <col min="37" max="37" width="10.5" customWidth="1"/>
    <col min="40" max="40" width="2.1640625" customWidth="1"/>
    <col min="41" max="41" width="12.1640625" customWidth="1"/>
    <col min="42" max="42" width="11.1640625" bestFit="1" customWidth="1"/>
    <col min="43" max="43" width="9.83203125" customWidth="1"/>
    <col min="44" max="44" width="10.1640625" customWidth="1"/>
  </cols>
  <sheetData>
    <row r="1" spans="1:46" ht="18" x14ac:dyDescent="0.2">
      <c r="A1" s="281" t="s">
        <v>132</v>
      </c>
    </row>
    <row r="3" spans="1:46" x14ac:dyDescent="0.15">
      <c r="A3" s="306" t="s">
        <v>114</v>
      </c>
      <c r="B3" s="306"/>
      <c r="D3" s="44"/>
      <c r="E3" s="54"/>
      <c r="F3" s="62"/>
      <c r="G3" s="54"/>
    </row>
    <row r="4" spans="1:46" ht="16" x14ac:dyDescent="0.2">
      <c r="A4" s="129"/>
      <c r="B4" s="230"/>
      <c r="D4" s="44"/>
      <c r="E4" s="54"/>
      <c r="F4" s="62"/>
      <c r="G4" s="54"/>
    </row>
    <row r="5" spans="1:46" x14ac:dyDescent="0.15">
      <c r="A5" s="306" t="s">
        <v>122</v>
      </c>
      <c r="B5" s="306"/>
      <c r="D5" s="44"/>
      <c r="E5" s="41"/>
      <c r="F5" s="63"/>
      <c r="G5" s="41"/>
    </row>
    <row r="6" spans="1:46" ht="14" thickBot="1" x14ac:dyDescent="0.2">
      <c r="A6" s="68"/>
      <c r="B6" s="233"/>
      <c r="C6" s="103"/>
      <c r="D6" s="68"/>
      <c r="E6" s="43"/>
      <c r="F6" s="64"/>
      <c r="G6" s="43"/>
    </row>
    <row r="7" spans="1:46" ht="57" thickBot="1" x14ac:dyDescent="0.2">
      <c r="A7" s="307" t="s">
        <v>88</v>
      </c>
      <c r="B7" s="307"/>
      <c r="C7" s="110" t="s">
        <v>85</v>
      </c>
      <c r="D7" s="110" t="s">
        <v>86</v>
      </c>
      <c r="E7" s="116" t="s">
        <v>84</v>
      </c>
      <c r="F7" s="65"/>
      <c r="G7" s="29" t="s">
        <v>66</v>
      </c>
      <c r="H7" s="110" t="s">
        <v>87</v>
      </c>
      <c r="I7" s="111">
        <v>0.03</v>
      </c>
      <c r="J7" s="112" t="s">
        <v>82</v>
      </c>
      <c r="K7" s="29"/>
      <c r="L7" s="29"/>
      <c r="T7" s="29" t="s">
        <v>19</v>
      </c>
      <c r="U7" s="110" t="s">
        <v>87</v>
      </c>
      <c r="W7" s="30" t="s">
        <v>18</v>
      </c>
      <c r="X7" s="30"/>
      <c r="Y7" s="30"/>
      <c r="AA7" s="29" t="s">
        <v>23</v>
      </c>
      <c r="AB7" s="110" t="s">
        <v>87</v>
      </c>
      <c r="AD7" s="31" t="s">
        <v>22</v>
      </c>
      <c r="AE7" s="31"/>
      <c r="AF7" s="31"/>
      <c r="AH7" s="29" t="s">
        <v>26</v>
      </c>
      <c r="AI7" s="110" t="s">
        <v>87</v>
      </c>
      <c r="AK7" s="32" t="s">
        <v>25</v>
      </c>
      <c r="AL7" s="32"/>
      <c r="AM7" s="32"/>
      <c r="AO7" s="29" t="s">
        <v>28</v>
      </c>
      <c r="AP7" s="110" t="s">
        <v>87</v>
      </c>
      <c r="AR7" s="33" t="s">
        <v>27</v>
      </c>
      <c r="AS7" s="33"/>
      <c r="AT7" s="33"/>
    </row>
    <row r="8" spans="1:46" s="3" customFormat="1" ht="28" x14ac:dyDescent="0.15">
      <c r="A8" s="109" t="s">
        <v>79</v>
      </c>
      <c r="B8" s="115" t="s">
        <v>83</v>
      </c>
      <c r="C8" s="106" t="s">
        <v>81</v>
      </c>
      <c r="D8" s="80" t="s">
        <v>63</v>
      </c>
      <c r="E8" s="84" t="s">
        <v>65</v>
      </c>
      <c r="F8" s="59" t="s">
        <v>50</v>
      </c>
      <c r="G8" s="59" t="s">
        <v>44</v>
      </c>
      <c r="H8" s="80" t="s">
        <v>0</v>
      </c>
      <c r="I8" s="59" t="s">
        <v>80</v>
      </c>
      <c r="J8" s="4" t="s">
        <v>1</v>
      </c>
      <c r="K8" s="4" t="s">
        <v>2</v>
      </c>
      <c r="L8" s="4" t="s">
        <v>3</v>
      </c>
      <c r="N8" s="18" t="s">
        <v>19</v>
      </c>
      <c r="O8" s="18" t="s">
        <v>23</v>
      </c>
      <c r="P8" s="18" t="s">
        <v>26</v>
      </c>
      <c r="Q8" s="18" t="s">
        <v>28</v>
      </c>
      <c r="R8" s="4" t="s">
        <v>24</v>
      </c>
      <c r="S8" s="10"/>
      <c r="T8" s="59" t="s">
        <v>44</v>
      </c>
      <c r="U8" s="80" t="s">
        <v>0</v>
      </c>
      <c r="V8" s="4" t="s">
        <v>80</v>
      </c>
      <c r="W8" s="4" t="s">
        <v>1</v>
      </c>
      <c r="X8" s="3" t="s">
        <v>20</v>
      </c>
      <c r="Y8" s="3" t="s">
        <v>21</v>
      </c>
      <c r="AA8" s="59" t="s">
        <v>44</v>
      </c>
      <c r="AB8" s="80" t="s">
        <v>0</v>
      </c>
      <c r="AC8" s="4" t="s">
        <v>80</v>
      </c>
      <c r="AD8" s="4" t="s">
        <v>1</v>
      </c>
      <c r="AE8" s="3" t="s">
        <v>20</v>
      </c>
      <c r="AF8" s="3" t="s">
        <v>21</v>
      </c>
      <c r="AH8" s="59" t="s">
        <v>44</v>
      </c>
      <c r="AI8" s="80" t="s">
        <v>0</v>
      </c>
      <c r="AJ8" s="4" t="s">
        <v>80</v>
      </c>
      <c r="AK8" s="4" t="s">
        <v>1</v>
      </c>
      <c r="AL8" s="3" t="s">
        <v>20</v>
      </c>
      <c r="AM8" s="3" t="s">
        <v>21</v>
      </c>
      <c r="AO8" s="59" t="s">
        <v>44</v>
      </c>
      <c r="AP8" s="80" t="s">
        <v>0</v>
      </c>
      <c r="AQ8" s="4" t="s">
        <v>80</v>
      </c>
      <c r="AR8" s="4" t="s">
        <v>1</v>
      </c>
      <c r="AS8" s="3" t="s">
        <v>20</v>
      </c>
      <c r="AT8" s="3" t="s">
        <v>21</v>
      </c>
    </row>
    <row r="9" spans="1:46" s="3" customFormat="1" x14ac:dyDescent="0.15">
      <c r="A9" s="308"/>
      <c r="B9" s="201" t="s">
        <v>70</v>
      </c>
      <c r="C9" s="81"/>
      <c r="D9" s="81"/>
      <c r="E9" s="81"/>
      <c r="F9" s="7">
        <f t="shared" ref="F9:F20" si="0">IF(E9="Employee Only",$F$92,IF(E9="Employee &amp; Children",$F$94,IF(E9="Employee &amp; Spouse",$F$95,IF(E9="Employee &amp; Family",$F$96,IF(E9="Student",$F$97,IF(E9="Employee Combined Credit",$F$93,0))))))</f>
        <v>0</v>
      </c>
      <c r="G9" s="67">
        <f>$H$9/$D$10</f>
        <v>0</v>
      </c>
      <c r="H9" s="213">
        <v>0</v>
      </c>
      <c r="I9" s="107">
        <f>C10*(100%+I7)</f>
        <v>0</v>
      </c>
      <c r="J9" s="2">
        <f>(($I$9/$D$10*$H$9))</f>
        <v>0</v>
      </c>
      <c r="K9" s="2">
        <f>($J$9*$F$82)</f>
        <v>0</v>
      </c>
      <c r="L9" s="2">
        <f>SUM($J$9:$K$9)</f>
        <v>0</v>
      </c>
      <c r="N9" s="6">
        <f>$Y$9</f>
        <v>0</v>
      </c>
      <c r="O9" s="6">
        <f>$AF$9</f>
        <v>0</v>
      </c>
      <c r="P9" s="6">
        <f>$AM$9</f>
        <v>0</v>
      </c>
      <c r="Q9" s="6">
        <f>$AT$9</f>
        <v>0</v>
      </c>
      <c r="R9" s="6">
        <f>SUM($L$9:$Q$9)</f>
        <v>0</v>
      </c>
      <c r="S9" s="10"/>
      <c r="T9" s="67">
        <f>$U$9/$D$10</f>
        <v>0</v>
      </c>
      <c r="U9" s="213">
        <f t="shared" ref="U9:U50" si="1">H9</f>
        <v>0</v>
      </c>
      <c r="V9" s="2">
        <f>$I$9*($F$98+1)</f>
        <v>0</v>
      </c>
      <c r="W9" s="19">
        <f>$V$9/$D$10*$U$9</f>
        <v>0</v>
      </c>
      <c r="X9" s="19">
        <f>($W$9*$F$87)</f>
        <v>0</v>
      </c>
      <c r="Y9" s="19">
        <f>SUM($W$9:$X$9)</f>
        <v>0</v>
      </c>
      <c r="AA9" s="67">
        <f>$AB$9/$D$10</f>
        <v>0</v>
      </c>
      <c r="AB9" s="213">
        <f t="shared" ref="AB9:AB50" si="2">U9</f>
        <v>0</v>
      </c>
      <c r="AC9" s="2">
        <f>$V$9*(F98+1)</f>
        <v>0</v>
      </c>
      <c r="AD9" s="11">
        <f>$AC$9/$D$10*$AB$9</f>
        <v>0</v>
      </c>
      <c r="AE9" s="11">
        <f>($AD$9*$F$87)</f>
        <v>0</v>
      </c>
      <c r="AF9" s="11">
        <f>SUM($AD$9:$AE$9)</f>
        <v>0</v>
      </c>
      <c r="AH9" s="67">
        <f>$AI$9/$D$10</f>
        <v>0</v>
      </c>
      <c r="AI9" s="213">
        <f t="shared" ref="AI9:AI50" si="3">AB9</f>
        <v>0</v>
      </c>
      <c r="AJ9" s="2">
        <f>$AC$9*(F98+1)</f>
        <v>0</v>
      </c>
      <c r="AK9" s="21">
        <f>$AJ$9/$D$10*$AI$9</f>
        <v>0</v>
      </c>
      <c r="AL9" s="21">
        <f>($AK$9*$F$87)</f>
        <v>0</v>
      </c>
      <c r="AM9" s="21">
        <f>SUM($AK$9:$AL$9)</f>
        <v>0</v>
      </c>
      <c r="AO9" s="67">
        <f>$AP$9/$D$10</f>
        <v>0</v>
      </c>
      <c r="AP9" s="213">
        <f t="shared" ref="AP9:AP50" si="4">AI9</f>
        <v>0</v>
      </c>
      <c r="AQ9" s="2">
        <f>$AJ$9*(F98+1)</f>
        <v>0</v>
      </c>
      <c r="AR9" s="23">
        <f>$AQ$9/$D$10*$AP$9</f>
        <v>0</v>
      </c>
      <c r="AS9" s="23">
        <f>($AR$9*$F$87)</f>
        <v>0</v>
      </c>
      <c r="AT9" s="23">
        <f>SUM($AR$9:$AS$9)</f>
        <v>0</v>
      </c>
    </row>
    <row r="10" spans="1:46" s="92" customFormat="1" x14ac:dyDescent="0.15">
      <c r="A10" s="302"/>
      <c r="B10" s="231" t="s">
        <v>71</v>
      </c>
      <c r="C10" s="207">
        <v>0</v>
      </c>
      <c r="D10" s="208">
        <v>12</v>
      </c>
      <c r="E10" s="209" t="s">
        <v>51</v>
      </c>
      <c r="F10" s="114">
        <f t="shared" si="0"/>
        <v>0</v>
      </c>
      <c r="G10" s="90">
        <f>$H$10/$D$10</f>
        <v>0</v>
      </c>
      <c r="H10" s="214">
        <v>0</v>
      </c>
      <c r="I10" s="113">
        <f>C10*(100%+I7)</f>
        <v>0</v>
      </c>
      <c r="J10" s="91">
        <f>(($I$10/$D$10)*$H$10)</f>
        <v>0</v>
      </c>
      <c r="K10" s="91">
        <f>($J$10*$F$82)+($F$10/$D$10*$H$10)</f>
        <v>0</v>
      </c>
      <c r="L10" s="91">
        <f>SUM($J$10:$K$10)</f>
        <v>0</v>
      </c>
      <c r="N10" s="93">
        <f>$Y$10</f>
        <v>0</v>
      </c>
      <c r="O10" s="93">
        <f>$AF$10</f>
        <v>0</v>
      </c>
      <c r="P10" s="93">
        <f>$AM$10</f>
        <v>0</v>
      </c>
      <c r="Q10" s="93">
        <f>$AT$10</f>
        <v>0</v>
      </c>
      <c r="R10" s="93">
        <f>SUM($L$10:$Q$10)</f>
        <v>0</v>
      </c>
      <c r="S10" s="94"/>
      <c r="T10" s="90">
        <f>$U$10/$D$10</f>
        <v>0</v>
      </c>
      <c r="U10" s="214">
        <f>H10</f>
        <v>0</v>
      </c>
      <c r="V10" s="91">
        <f>$I$10*($F$98+1)</f>
        <v>0</v>
      </c>
      <c r="W10" s="95">
        <f>$V$10/$D$10*$U$10</f>
        <v>0</v>
      </c>
      <c r="X10" s="95">
        <f>($W$10*$F$87)+($F$10*(1+$F$98)/$D$10*$U$10)</f>
        <v>0</v>
      </c>
      <c r="Y10" s="95">
        <f>SUM($W$10:$X$10)</f>
        <v>0</v>
      </c>
      <c r="AA10" s="90">
        <f>$AB$10/$D$10</f>
        <v>0</v>
      </c>
      <c r="AB10" s="214">
        <f t="shared" si="2"/>
        <v>0</v>
      </c>
      <c r="AC10" s="91">
        <f>$V$10*(F98+1)</f>
        <v>0</v>
      </c>
      <c r="AD10" s="96">
        <f>$AC$10/$D$10*$AB$10</f>
        <v>0</v>
      </c>
      <c r="AE10" s="96">
        <f>($AD$10*$F$87)+(($F$10*(1+$F$98)^2)/$D$10*$AB$10)</f>
        <v>0</v>
      </c>
      <c r="AF10" s="96">
        <f>SUM($AD$10:$AE$10)</f>
        <v>0</v>
      </c>
      <c r="AH10" s="90">
        <f>$AI$10/$D$10</f>
        <v>0</v>
      </c>
      <c r="AI10" s="214">
        <f>AB10</f>
        <v>0</v>
      </c>
      <c r="AJ10" s="91">
        <f>$AC$10*(F98+1)</f>
        <v>0</v>
      </c>
      <c r="AK10" s="97">
        <f>$AJ$10/$D$10*$AI$10</f>
        <v>0</v>
      </c>
      <c r="AL10" s="97">
        <f>($AK$10*$F$87)+(($F$10*(1+$F$98)^3)/$D$10*$AI$10)</f>
        <v>0</v>
      </c>
      <c r="AM10" s="97">
        <f>SUM($AK$10:$AL$10)</f>
        <v>0</v>
      </c>
      <c r="AO10" s="90">
        <f>$AP$10/$D$10</f>
        <v>0</v>
      </c>
      <c r="AP10" s="214">
        <f t="shared" si="4"/>
        <v>0</v>
      </c>
      <c r="AQ10" s="91">
        <f>$AJ$10*(F98+1)</f>
        <v>0</v>
      </c>
      <c r="AR10" s="98">
        <f>$AQ$10/$D$10*$AP$10</f>
        <v>0</v>
      </c>
      <c r="AS10" s="98">
        <f>($AR$10*$F$87)+(($F$10*(1+$F$98)^4)/$D$10*$AP$10)</f>
        <v>0</v>
      </c>
      <c r="AT10" s="98">
        <f>SUM($AR$10:$AS$10)</f>
        <v>0</v>
      </c>
    </row>
    <row r="11" spans="1:46" s="3" customFormat="1" x14ac:dyDescent="0.15">
      <c r="A11" s="301"/>
      <c r="B11" s="201" t="s">
        <v>42</v>
      </c>
      <c r="C11" s="81"/>
      <c r="D11" s="82"/>
      <c r="E11" s="81"/>
      <c r="F11" s="7">
        <f t="shared" si="0"/>
        <v>0</v>
      </c>
      <c r="G11" s="67">
        <f>$H$11/$D$12</f>
        <v>0</v>
      </c>
      <c r="H11" s="213">
        <v>0</v>
      </c>
      <c r="I11" s="107">
        <f>C12*(100%+I7)</f>
        <v>0</v>
      </c>
      <c r="J11" s="2">
        <f>(($I$11/$D$12)*$H$11)</f>
        <v>0</v>
      </c>
      <c r="K11" s="2">
        <f>($J$11*$F$82)</f>
        <v>0</v>
      </c>
      <c r="L11" s="2">
        <f>SUM($J$11:$K$11)</f>
        <v>0</v>
      </c>
      <c r="N11" s="6">
        <f>$Y$11</f>
        <v>0</v>
      </c>
      <c r="O11" s="6">
        <f>$AF$11</f>
        <v>0</v>
      </c>
      <c r="P11" s="6">
        <f>$AM$11</f>
        <v>0</v>
      </c>
      <c r="Q11" s="6">
        <f>$AT$11</f>
        <v>0</v>
      </c>
      <c r="R11" s="6">
        <f>SUM($L$11:$Q$11)</f>
        <v>0</v>
      </c>
      <c r="S11" s="10"/>
      <c r="T11" s="67">
        <f>$U$11/$D$12</f>
        <v>0</v>
      </c>
      <c r="U11" s="213">
        <f t="shared" si="1"/>
        <v>0</v>
      </c>
      <c r="V11" s="2">
        <f>$I$11*($F$98+1)</f>
        <v>0</v>
      </c>
      <c r="W11" s="19">
        <f>$V$11/$D$12*$U$11</f>
        <v>0</v>
      </c>
      <c r="X11" s="19">
        <f>($W$11*$F$87)</f>
        <v>0</v>
      </c>
      <c r="Y11" s="19">
        <f>SUM($W$11:$X$11)</f>
        <v>0</v>
      </c>
      <c r="AA11" s="67">
        <f>$AB$11/$D$12</f>
        <v>0</v>
      </c>
      <c r="AB11" s="213">
        <f t="shared" si="2"/>
        <v>0</v>
      </c>
      <c r="AC11" s="2">
        <f>$V$11*(F98+1)</f>
        <v>0</v>
      </c>
      <c r="AD11" s="11">
        <f>$AC$11/$D$12*$AB$11</f>
        <v>0</v>
      </c>
      <c r="AE11" s="11">
        <f>($AD$11*$F$87)</f>
        <v>0</v>
      </c>
      <c r="AF11" s="11">
        <f>SUM($AD$11:$AE$11)</f>
        <v>0</v>
      </c>
      <c r="AH11" s="67">
        <f>$AI$11/$D$12</f>
        <v>0</v>
      </c>
      <c r="AI11" s="213">
        <f t="shared" si="3"/>
        <v>0</v>
      </c>
      <c r="AJ11" s="2">
        <f>$AC$11*(F98+1)</f>
        <v>0</v>
      </c>
      <c r="AK11" s="21">
        <f>$AJ$11/$D$12*$AI$11</f>
        <v>0</v>
      </c>
      <c r="AL11" s="21">
        <f>($AK$11*$F$87)</f>
        <v>0</v>
      </c>
      <c r="AM11" s="21">
        <f>SUM($AK$11:$AL$11)</f>
        <v>0</v>
      </c>
      <c r="AO11" s="67">
        <f>$AP$11/$D$12</f>
        <v>0</v>
      </c>
      <c r="AP11" s="213">
        <f t="shared" si="4"/>
        <v>0</v>
      </c>
      <c r="AQ11" s="2">
        <f>$AJ$11*(F98+1)</f>
        <v>0</v>
      </c>
      <c r="AR11" s="23">
        <f>$AQ$11/$D$12*$AP$11</f>
        <v>0</v>
      </c>
      <c r="AS11" s="23">
        <f>($AR$11*$F$87)</f>
        <v>0</v>
      </c>
      <c r="AT11" s="23">
        <f>SUM($AR$11:$AS$11)</f>
        <v>0</v>
      </c>
    </row>
    <row r="12" spans="1:46" s="92" customFormat="1" x14ac:dyDescent="0.15">
      <c r="A12" s="302"/>
      <c r="B12" s="231" t="s">
        <v>64</v>
      </c>
      <c r="C12" s="207">
        <v>0</v>
      </c>
      <c r="D12" s="208">
        <v>12</v>
      </c>
      <c r="E12" s="209" t="s">
        <v>51</v>
      </c>
      <c r="F12" s="114">
        <f t="shared" si="0"/>
        <v>0</v>
      </c>
      <c r="G12" s="90">
        <f>$H$12/$D$12</f>
        <v>0</v>
      </c>
      <c r="H12" s="214">
        <v>0</v>
      </c>
      <c r="I12" s="113">
        <f>C12*(100%+I7)</f>
        <v>0</v>
      </c>
      <c r="J12" s="91">
        <f>(($I$12/$D$12)*$H$12)</f>
        <v>0</v>
      </c>
      <c r="K12" s="91">
        <f>($J$12*$F$82)+($F$12/$D$12*$H$12)</f>
        <v>0</v>
      </c>
      <c r="L12" s="91">
        <f>SUM($J$12:$K$12)</f>
        <v>0</v>
      </c>
      <c r="N12" s="93">
        <f>$Y$12</f>
        <v>0</v>
      </c>
      <c r="O12" s="93">
        <f>$AF$12</f>
        <v>0</v>
      </c>
      <c r="P12" s="93">
        <f>$AM$12</f>
        <v>0</v>
      </c>
      <c r="Q12" s="93">
        <f>$AT$12</f>
        <v>0</v>
      </c>
      <c r="R12" s="93">
        <f>SUM($L$12:$Q$12)</f>
        <v>0</v>
      </c>
      <c r="S12" s="94"/>
      <c r="T12" s="90">
        <f>$U$12/$D$12</f>
        <v>0</v>
      </c>
      <c r="U12" s="214">
        <f t="shared" si="1"/>
        <v>0</v>
      </c>
      <c r="V12" s="91">
        <f>$I$12*($F$98+1)</f>
        <v>0</v>
      </c>
      <c r="W12" s="95">
        <f>$V$12/$D$12*$U$12</f>
        <v>0</v>
      </c>
      <c r="X12" s="95">
        <f>($W$12*$F$87)+($F$12*(1+$F$98)/$D$12*$U$12)</f>
        <v>0</v>
      </c>
      <c r="Y12" s="95">
        <f>SUM($W$12:$X$12)</f>
        <v>0</v>
      </c>
      <c r="AA12" s="90">
        <f>$AB$12/$D$12</f>
        <v>0</v>
      </c>
      <c r="AB12" s="214">
        <f t="shared" si="2"/>
        <v>0</v>
      </c>
      <c r="AC12" s="91">
        <f>$V$12*(F98+1)</f>
        <v>0</v>
      </c>
      <c r="AD12" s="96">
        <f>$AC$12/$D$12*$AB$12</f>
        <v>0</v>
      </c>
      <c r="AE12" s="96">
        <f>($AD$12*$F$87)+(($F$12*(1+$F$98)^2)/$D$12*$AB$12)</f>
        <v>0</v>
      </c>
      <c r="AF12" s="96">
        <f>SUM($AD$12:$AE$12)</f>
        <v>0</v>
      </c>
      <c r="AH12" s="90">
        <f>$AI$12/$D$12</f>
        <v>0</v>
      </c>
      <c r="AI12" s="214">
        <f>AB12</f>
        <v>0</v>
      </c>
      <c r="AJ12" s="91">
        <f>$AC$12*(F98+1)</f>
        <v>0</v>
      </c>
      <c r="AK12" s="97">
        <f>$AJ$12/$D$12*$AI$12</f>
        <v>0</v>
      </c>
      <c r="AL12" s="97">
        <f>($AK$12*$F$87)+(($F$12*(1+$F$98)^3)/$D$12*$AI$12)</f>
        <v>0</v>
      </c>
      <c r="AM12" s="97">
        <f>SUM($AK$12:$AL$12)</f>
        <v>0</v>
      </c>
      <c r="AO12" s="90">
        <f>$AP$12/$D$12</f>
        <v>0</v>
      </c>
      <c r="AP12" s="214">
        <f t="shared" si="4"/>
        <v>0</v>
      </c>
      <c r="AQ12" s="91">
        <f>$AJ$12*(F98+1)</f>
        <v>0</v>
      </c>
      <c r="AR12" s="98">
        <f>$AQ$12/$D$12*$AP$12</f>
        <v>0</v>
      </c>
      <c r="AS12" s="98">
        <f>($AR$12*$F$87)+(($F$12*(1+$F$98)^4)/$D$12*$AP$12)</f>
        <v>0</v>
      </c>
      <c r="AT12" s="98">
        <f>SUM($AR$12:$AS$12)</f>
        <v>0</v>
      </c>
    </row>
    <row r="13" spans="1:46" s="3" customFormat="1" x14ac:dyDescent="0.15">
      <c r="A13" s="301"/>
      <c r="B13" s="201" t="s">
        <v>42</v>
      </c>
      <c r="C13" s="81"/>
      <c r="D13" s="82"/>
      <c r="E13" s="81"/>
      <c r="F13" s="7">
        <f t="shared" si="0"/>
        <v>0</v>
      </c>
      <c r="G13" s="67">
        <f>$H$13/$D$14</f>
        <v>0</v>
      </c>
      <c r="H13" s="213">
        <v>0</v>
      </c>
      <c r="I13" s="107">
        <f>C14*(100%+I7)</f>
        <v>0</v>
      </c>
      <c r="J13" s="2">
        <f>(($I$13/$D$14)*$H$13)</f>
        <v>0</v>
      </c>
      <c r="K13" s="2">
        <f>($J$13*$F$82)</f>
        <v>0</v>
      </c>
      <c r="L13" s="2">
        <f>SUM($J$13:$K$13)</f>
        <v>0</v>
      </c>
      <c r="N13" s="6">
        <f>$Y$13</f>
        <v>0</v>
      </c>
      <c r="O13" s="6">
        <f>$AF$13</f>
        <v>0</v>
      </c>
      <c r="P13" s="6">
        <f>$AM$13</f>
        <v>0</v>
      </c>
      <c r="Q13" s="6">
        <f>$AT$13</f>
        <v>0</v>
      </c>
      <c r="R13" s="6">
        <f>SUM($L$13:$Q$13)</f>
        <v>0</v>
      </c>
      <c r="S13" s="10"/>
      <c r="T13" s="67">
        <f>$U$13/$D$14</f>
        <v>0</v>
      </c>
      <c r="U13" s="213">
        <f t="shared" si="1"/>
        <v>0</v>
      </c>
      <c r="V13" s="2">
        <f>$I$13*($F$98+1)</f>
        <v>0</v>
      </c>
      <c r="W13" s="19">
        <f>$V$13/$D$14*$U$13</f>
        <v>0</v>
      </c>
      <c r="X13" s="19">
        <f>($W$13*$F$87)</f>
        <v>0</v>
      </c>
      <c r="Y13" s="19">
        <f>SUM($W$13:$X$13)</f>
        <v>0</v>
      </c>
      <c r="AA13" s="67">
        <f>$AB$13/$D$14</f>
        <v>0</v>
      </c>
      <c r="AB13" s="213">
        <f t="shared" si="2"/>
        <v>0</v>
      </c>
      <c r="AC13" s="2">
        <f>$V$13*(F98+1)</f>
        <v>0</v>
      </c>
      <c r="AD13" s="11">
        <f>$AC$13/$D$14*$AB13</f>
        <v>0</v>
      </c>
      <c r="AE13" s="11">
        <f>($AD$13*$F$87)</f>
        <v>0</v>
      </c>
      <c r="AF13" s="11">
        <f>SUM($AD$13:$AE$13)</f>
        <v>0</v>
      </c>
      <c r="AH13" s="67">
        <f>$AI$13/$D$14</f>
        <v>0</v>
      </c>
      <c r="AI13" s="213">
        <f t="shared" si="3"/>
        <v>0</v>
      </c>
      <c r="AJ13" s="2">
        <f>$AC$13*(F98+1)</f>
        <v>0</v>
      </c>
      <c r="AK13" s="21">
        <f>$AJ$13/$D$14*$AI$13</f>
        <v>0</v>
      </c>
      <c r="AL13" s="21">
        <f>($AK$13*$F$87)</f>
        <v>0</v>
      </c>
      <c r="AM13" s="21">
        <f>SUM($AK$13:$AL$13)</f>
        <v>0</v>
      </c>
      <c r="AO13" s="67">
        <f>$AP$13/$D$14</f>
        <v>0</v>
      </c>
      <c r="AP13" s="213">
        <f t="shared" si="4"/>
        <v>0</v>
      </c>
      <c r="AQ13" s="2">
        <f>$AJ$13*(F98+1)</f>
        <v>0</v>
      </c>
      <c r="AR13" s="23">
        <f>$AQ$13/$D$14*$AP$13</f>
        <v>0</v>
      </c>
      <c r="AS13" s="23">
        <f>($AR$13*$F$87)</f>
        <v>0</v>
      </c>
      <c r="AT13" s="23">
        <f>SUM($AR$13:$AS$13)</f>
        <v>0</v>
      </c>
    </row>
    <row r="14" spans="1:46" s="92" customFormat="1" x14ac:dyDescent="0.15">
      <c r="A14" s="302"/>
      <c r="B14" s="231" t="s">
        <v>64</v>
      </c>
      <c r="C14" s="207">
        <v>0</v>
      </c>
      <c r="D14" s="208">
        <v>12</v>
      </c>
      <c r="E14" s="209" t="s">
        <v>51</v>
      </c>
      <c r="F14" s="114">
        <f t="shared" si="0"/>
        <v>0</v>
      </c>
      <c r="G14" s="90">
        <f>$H$14/$D$14</f>
        <v>0</v>
      </c>
      <c r="H14" s="214">
        <v>0</v>
      </c>
      <c r="I14" s="113">
        <f>C14*(100%+I7)</f>
        <v>0</v>
      </c>
      <c r="J14" s="91">
        <f>(($I$14/$D$14)*$H$14)</f>
        <v>0</v>
      </c>
      <c r="K14" s="91">
        <f>($J$14*$F$82)+($F$14/$D$14*$H$14)</f>
        <v>0</v>
      </c>
      <c r="L14" s="91">
        <f>SUM($J$14:$K$14)</f>
        <v>0</v>
      </c>
      <c r="N14" s="93">
        <f>$Y$14</f>
        <v>0</v>
      </c>
      <c r="O14" s="93">
        <f>$AF$14</f>
        <v>0</v>
      </c>
      <c r="P14" s="93">
        <f>$AM$14</f>
        <v>0</v>
      </c>
      <c r="Q14" s="93">
        <f>$AT$14</f>
        <v>0</v>
      </c>
      <c r="R14" s="93">
        <f>SUM($L$14:$Q$14)</f>
        <v>0</v>
      </c>
      <c r="S14" s="94"/>
      <c r="T14" s="90">
        <f>$U$14/$D$14</f>
        <v>0</v>
      </c>
      <c r="U14" s="214">
        <f t="shared" si="1"/>
        <v>0</v>
      </c>
      <c r="V14" s="91">
        <f>$I$14*($F$98+1)</f>
        <v>0</v>
      </c>
      <c r="W14" s="95">
        <f>$V$14/$D$14*$U$14</f>
        <v>0</v>
      </c>
      <c r="X14" s="95">
        <f>($W$14*$F$87)+($F$14*(1+$F$98)/$D$14*$U$14)</f>
        <v>0</v>
      </c>
      <c r="Y14" s="95">
        <f>SUM($W$14:$X$14)</f>
        <v>0</v>
      </c>
      <c r="AA14" s="90">
        <f>$AB$14/$D$14</f>
        <v>0</v>
      </c>
      <c r="AB14" s="214">
        <f t="shared" si="2"/>
        <v>0</v>
      </c>
      <c r="AC14" s="91">
        <f>$V$14*(F98+1)</f>
        <v>0</v>
      </c>
      <c r="AD14" s="96">
        <f>$AC$14/$D$14*$AB$14</f>
        <v>0</v>
      </c>
      <c r="AE14" s="96">
        <f>($AD$14*$F$87)+(($F$14*(1+$F$98)^2)/$D$14*$AB$14)</f>
        <v>0</v>
      </c>
      <c r="AF14" s="96">
        <f>SUM($AD$14:$AE$14)</f>
        <v>0</v>
      </c>
      <c r="AH14" s="90">
        <f>$AI$14/$D$14</f>
        <v>0</v>
      </c>
      <c r="AI14" s="214">
        <f t="shared" si="3"/>
        <v>0</v>
      </c>
      <c r="AJ14" s="91">
        <f>$AC$14*(F98+1)</f>
        <v>0</v>
      </c>
      <c r="AK14" s="97">
        <f>$AJ$14/$D$14*$AI$14</f>
        <v>0</v>
      </c>
      <c r="AL14" s="97">
        <f>($AK$14*$F$87)+(($F$14*(1+$F$98)^3)/$D$14*$AI$14)</f>
        <v>0</v>
      </c>
      <c r="AM14" s="97">
        <f>SUM($AK$14:$AL$14)</f>
        <v>0</v>
      </c>
      <c r="AO14" s="90">
        <f>$AP$14/$D$14</f>
        <v>0</v>
      </c>
      <c r="AP14" s="214">
        <f t="shared" si="4"/>
        <v>0</v>
      </c>
      <c r="AQ14" s="91">
        <f>$AJ$14*(F98+1)</f>
        <v>0</v>
      </c>
      <c r="AR14" s="98">
        <f>$AQ$14/$D$14*$AP$14</f>
        <v>0</v>
      </c>
      <c r="AS14" s="98">
        <f>($AR$14*$F$87)+(($F$14*(1+$F$98)^4)/$D$14*$AP$14)</f>
        <v>0</v>
      </c>
      <c r="AT14" s="98">
        <f>SUM($AR$14:$AS$14)</f>
        <v>0</v>
      </c>
    </row>
    <row r="15" spans="1:46" s="3" customFormat="1" x14ac:dyDescent="0.15">
      <c r="A15" s="301"/>
      <c r="B15" s="201" t="s">
        <v>42</v>
      </c>
      <c r="C15" s="81"/>
      <c r="D15" s="82"/>
      <c r="E15" s="81"/>
      <c r="F15" s="7">
        <f t="shared" si="0"/>
        <v>0</v>
      </c>
      <c r="G15" s="67">
        <f>$H$15/$D$16</f>
        <v>0</v>
      </c>
      <c r="H15" s="213">
        <v>0</v>
      </c>
      <c r="I15" s="107">
        <f>C16*(100%+I7)</f>
        <v>0</v>
      </c>
      <c r="J15" s="2">
        <f>(($I$15/$D$16)*H15)</f>
        <v>0</v>
      </c>
      <c r="K15" s="2">
        <f>($J$15*$F$82)</f>
        <v>0</v>
      </c>
      <c r="L15" s="2">
        <f>SUM($J$15:$K$15)</f>
        <v>0</v>
      </c>
      <c r="N15" s="6">
        <f>$Y$15</f>
        <v>0</v>
      </c>
      <c r="O15" s="6">
        <f>$AF$15</f>
        <v>0</v>
      </c>
      <c r="P15" s="6">
        <f>$AM$15</f>
        <v>0</v>
      </c>
      <c r="Q15" s="6">
        <f>$AT$15</f>
        <v>0</v>
      </c>
      <c r="R15" s="6">
        <f>SUM($L$15:$Q$15)</f>
        <v>0</v>
      </c>
      <c r="S15" s="10"/>
      <c r="T15" s="67">
        <f>$U$15/$D$16</f>
        <v>0</v>
      </c>
      <c r="U15" s="213">
        <f t="shared" si="1"/>
        <v>0</v>
      </c>
      <c r="V15" s="2">
        <f>$I$15*($F$98+1)</f>
        <v>0</v>
      </c>
      <c r="W15" s="19">
        <f>$V$15/$D$16*$U$15</f>
        <v>0</v>
      </c>
      <c r="X15" s="19">
        <f>($W$15*$F$87)</f>
        <v>0</v>
      </c>
      <c r="Y15" s="19">
        <f>SUM($W$15:$X$15)</f>
        <v>0</v>
      </c>
      <c r="AA15" s="67">
        <f>$AB$15/$D$16</f>
        <v>0</v>
      </c>
      <c r="AB15" s="213">
        <f t="shared" si="2"/>
        <v>0</v>
      </c>
      <c r="AC15" s="2">
        <f>$V$15*(F98+1)</f>
        <v>0</v>
      </c>
      <c r="AD15" s="11">
        <f>$AC$15/$D$16*$AB$15</f>
        <v>0</v>
      </c>
      <c r="AE15" s="11">
        <f>($AD$15*$F$87)</f>
        <v>0</v>
      </c>
      <c r="AF15" s="11">
        <f>SUM($AD$15:$AE$15)</f>
        <v>0</v>
      </c>
      <c r="AH15" s="67">
        <f>$AI$15/$D$16</f>
        <v>0</v>
      </c>
      <c r="AI15" s="213">
        <f t="shared" si="3"/>
        <v>0</v>
      </c>
      <c r="AJ15" s="2">
        <f>$AC$15*(F98+1)</f>
        <v>0</v>
      </c>
      <c r="AK15" s="21">
        <f>$AJ$15/$D$16*$AI$15</f>
        <v>0</v>
      </c>
      <c r="AL15" s="21">
        <f>($AK$15*$F$87)</f>
        <v>0</v>
      </c>
      <c r="AM15" s="21">
        <f>SUM($AK$15:$AL$15)</f>
        <v>0</v>
      </c>
      <c r="AO15" s="67">
        <f>$AP$15/$D$16</f>
        <v>0</v>
      </c>
      <c r="AP15" s="213">
        <f t="shared" si="4"/>
        <v>0</v>
      </c>
      <c r="AQ15" s="2">
        <f>$AJ$15*(F98+1)</f>
        <v>0</v>
      </c>
      <c r="AR15" s="23">
        <f>$AQ$15/$D$16*$AP$15</f>
        <v>0</v>
      </c>
      <c r="AS15" s="23">
        <f>($AR$15*$F$87)</f>
        <v>0</v>
      </c>
      <c r="AT15" s="23">
        <f>SUM($AR$15:$AS$15)</f>
        <v>0</v>
      </c>
    </row>
    <row r="16" spans="1:46" s="92" customFormat="1" x14ac:dyDescent="0.15">
      <c r="A16" s="302"/>
      <c r="B16" s="231" t="s">
        <v>64</v>
      </c>
      <c r="C16" s="207">
        <v>0</v>
      </c>
      <c r="D16" s="208">
        <v>12</v>
      </c>
      <c r="E16" s="209" t="s">
        <v>51</v>
      </c>
      <c r="F16" s="114">
        <f t="shared" si="0"/>
        <v>0</v>
      </c>
      <c r="G16" s="90">
        <f>$H$16/$D$16</f>
        <v>0</v>
      </c>
      <c r="H16" s="214">
        <v>0</v>
      </c>
      <c r="I16" s="113">
        <f>C16*(100%+I7)</f>
        <v>0</v>
      </c>
      <c r="J16" s="91">
        <f>(($I$16/$D$16)*$H$16)</f>
        <v>0</v>
      </c>
      <c r="K16" s="91">
        <f>($J$16*$F$82)+($F$16/$D$16*$H$16)</f>
        <v>0</v>
      </c>
      <c r="L16" s="91">
        <f>SUM($J$16:$K$16)</f>
        <v>0</v>
      </c>
      <c r="N16" s="93">
        <f>$Y$16</f>
        <v>0</v>
      </c>
      <c r="O16" s="93">
        <f>$AF$16</f>
        <v>0</v>
      </c>
      <c r="P16" s="93">
        <f>$AM$16</f>
        <v>0</v>
      </c>
      <c r="Q16" s="93">
        <f>$AT$16</f>
        <v>0</v>
      </c>
      <c r="R16" s="93">
        <f>SUM($L$16:$Q$16)</f>
        <v>0</v>
      </c>
      <c r="S16" s="94"/>
      <c r="T16" s="90">
        <f>$U$16/$D$16</f>
        <v>0</v>
      </c>
      <c r="U16" s="214">
        <f t="shared" si="1"/>
        <v>0</v>
      </c>
      <c r="V16" s="91">
        <f>$I$16*($F$98+1)</f>
        <v>0</v>
      </c>
      <c r="W16" s="95">
        <f>$V$16/$D$16*$U$16</f>
        <v>0</v>
      </c>
      <c r="X16" s="95">
        <f>($W$16*$F$87)+($F$16*(1+$F$98)/$D$16*$U$16)</f>
        <v>0</v>
      </c>
      <c r="Y16" s="95">
        <f>SUM($W$16:$X$16)</f>
        <v>0</v>
      </c>
      <c r="AA16" s="90">
        <f>$AB$16/$D$16</f>
        <v>0</v>
      </c>
      <c r="AB16" s="214">
        <f t="shared" si="2"/>
        <v>0</v>
      </c>
      <c r="AC16" s="91">
        <f>$V$16*(F98+1)</f>
        <v>0</v>
      </c>
      <c r="AD16" s="96">
        <f>$AC$16/$D$16*$AB$16</f>
        <v>0</v>
      </c>
      <c r="AE16" s="96">
        <f>($AD$16*$F$87)+(($F$16*(1+$F$98)^2)/$D$16*$AB$16)</f>
        <v>0</v>
      </c>
      <c r="AF16" s="96">
        <f>SUM($AD$16:$AE$16)</f>
        <v>0</v>
      </c>
      <c r="AH16" s="90">
        <f>$AI$16/$D$16</f>
        <v>0</v>
      </c>
      <c r="AI16" s="214">
        <f t="shared" si="3"/>
        <v>0</v>
      </c>
      <c r="AJ16" s="91">
        <f>$AC$16*(F98+1)</f>
        <v>0</v>
      </c>
      <c r="AK16" s="97">
        <f>$AJ$16/$D$16*$AI$16</f>
        <v>0</v>
      </c>
      <c r="AL16" s="97">
        <f>($AK$16*$F$87)+(($F$16*(1+$F$98)^3)/$D$16*$AI$16)</f>
        <v>0</v>
      </c>
      <c r="AM16" s="97">
        <f>SUM($AK$16:$AL$16)</f>
        <v>0</v>
      </c>
      <c r="AO16" s="90">
        <f>$AP$16/$D$16</f>
        <v>0</v>
      </c>
      <c r="AP16" s="214">
        <f t="shared" si="4"/>
        <v>0</v>
      </c>
      <c r="AQ16" s="91">
        <f>$AJ$16*(F98+1)</f>
        <v>0</v>
      </c>
      <c r="AR16" s="98">
        <f>$AQ$16/$D$16*$AP$16</f>
        <v>0</v>
      </c>
      <c r="AS16" s="98">
        <f>($AR$16*$F$87)+(($F$16*(1+$F$98)^4)/$D$16*$AP$16)</f>
        <v>0</v>
      </c>
      <c r="AT16" s="98">
        <f>SUM($AR$16:$AS$16)</f>
        <v>0</v>
      </c>
    </row>
    <row r="17" spans="1:46" s="3" customFormat="1" x14ac:dyDescent="0.15">
      <c r="A17" s="301"/>
      <c r="B17" s="201" t="s">
        <v>42</v>
      </c>
      <c r="C17" s="81"/>
      <c r="D17" s="82"/>
      <c r="E17" s="81"/>
      <c r="F17" s="7">
        <f t="shared" si="0"/>
        <v>0</v>
      </c>
      <c r="G17" s="67">
        <f>$H$17/$D$18</f>
        <v>0</v>
      </c>
      <c r="H17" s="213">
        <v>0</v>
      </c>
      <c r="I17" s="107">
        <f>C18*(100%+I7)</f>
        <v>0</v>
      </c>
      <c r="J17" s="2">
        <f>(($I$17/$D$18)*$H$17)</f>
        <v>0</v>
      </c>
      <c r="K17" s="2">
        <f>($J$17*$F$82)</f>
        <v>0</v>
      </c>
      <c r="L17" s="2">
        <f>SUM($J$17:$K$17)</f>
        <v>0</v>
      </c>
      <c r="N17" s="6">
        <f>$Y$17</f>
        <v>0</v>
      </c>
      <c r="O17" s="6">
        <f>$AF$17</f>
        <v>0</v>
      </c>
      <c r="P17" s="6">
        <f>$AM$17</f>
        <v>0</v>
      </c>
      <c r="Q17" s="6">
        <f>$AT$17</f>
        <v>0</v>
      </c>
      <c r="R17" s="6">
        <f>SUM($L$17:$Q$17)</f>
        <v>0</v>
      </c>
      <c r="S17" s="10"/>
      <c r="T17" s="67">
        <f>$U$17/$D$18</f>
        <v>0</v>
      </c>
      <c r="U17" s="213">
        <f t="shared" si="1"/>
        <v>0</v>
      </c>
      <c r="V17" s="2">
        <f>$I$17*($F$98+1)</f>
        <v>0</v>
      </c>
      <c r="W17" s="19">
        <f>$V$17/$D$18*$U$17</f>
        <v>0</v>
      </c>
      <c r="X17" s="19">
        <f>($W$17*$F$87)</f>
        <v>0</v>
      </c>
      <c r="Y17" s="19">
        <f>SUM($W$17:$X$17)</f>
        <v>0</v>
      </c>
      <c r="AA17" s="67">
        <f>$AB$17/$D$18</f>
        <v>0</v>
      </c>
      <c r="AB17" s="213">
        <f t="shared" si="2"/>
        <v>0</v>
      </c>
      <c r="AC17" s="2">
        <f>$V$17*(F98+1)</f>
        <v>0</v>
      </c>
      <c r="AD17" s="11">
        <f>$AC$17/$D$18*$AB$17</f>
        <v>0</v>
      </c>
      <c r="AE17" s="11">
        <f>($AD$17*$F$87)</f>
        <v>0</v>
      </c>
      <c r="AF17" s="11">
        <f>SUM($AD$17:$AE$17)</f>
        <v>0</v>
      </c>
      <c r="AH17" s="67">
        <f>$AI$17/$D$18</f>
        <v>0</v>
      </c>
      <c r="AI17" s="213">
        <f t="shared" si="3"/>
        <v>0</v>
      </c>
      <c r="AJ17" s="2">
        <f>$AC$17*(F98+1)</f>
        <v>0</v>
      </c>
      <c r="AK17" s="21">
        <f>$AJ$17/$D$18*$AI$17</f>
        <v>0</v>
      </c>
      <c r="AL17" s="21">
        <f>($AK$17*$F$87)</f>
        <v>0</v>
      </c>
      <c r="AM17" s="21">
        <f>SUM($AK$17:$AL$17)</f>
        <v>0</v>
      </c>
      <c r="AO17" s="67">
        <f>$AP$17/$D$18</f>
        <v>0</v>
      </c>
      <c r="AP17" s="213">
        <f t="shared" si="4"/>
        <v>0</v>
      </c>
      <c r="AQ17" s="2">
        <f>$AJ$17*(F98+1)</f>
        <v>0</v>
      </c>
      <c r="AR17" s="23">
        <f>$AQ$17/$D$18*$AP$17</f>
        <v>0</v>
      </c>
      <c r="AS17" s="23">
        <f>($AR$17*$F$87)</f>
        <v>0</v>
      </c>
      <c r="AT17" s="23">
        <f>SUM($AR$17:$AS$17)</f>
        <v>0</v>
      </c>
    </row>
    <row r="18" spans="1:46" s="92" customFormat="1" x14ac:dyDescent="0.15">
      <c r="A18" s="302"/>
      <c r="B18" s="231" t="s">
        <v>64</v>
      </c>
      <c r="C18" s="207">
        <v>0</v>
      </c>
      <c r="D18" s="208">
        <v>12</v>
      </c>
      <c r="E18" s="209" t="s">
        <v>51</v>
      </c>
      <c r="F18" s="114">
        <f t="shared" si="0"/>
        <v>0</v>
      </c>
      <c r="G18" s="90">
        <f>$H$18/$D$18</f>
        <v>0</v>
      </c>
      <c r="H18" s="214">
        <v>0</v>
      </c>
      <c r="I18" s="113">
        <f>C18*(100%+I7)</f>
        <v>0</v>
      </c>
      <c r="J18" s="91">
        <f>(($I$18/$D$18)*$H$18)</f>
        <v>0</v>
      </c>
      <c r="K18" s="91">
        <f>($J$18*$F$82)+($F$18/$D$18*$H$18)</f>
        <v>0</v>
      </c>
      <c r="L18" s="91">
        <f>SUM($J$18:$K$18)</f>
        <v>0</v>
      </c>
      <c r="N18" s="93">
        <f>$Y$18</f>
        <v>0</v>
      </c>
      <c r="O18" s="93">
        <f>$AF$18</f>
        <v>0</v>
      </c>
      <c r="P18" s="93">
        <f>$AM$18</f>
        <v>0</v>
      </c>
      <c r="Q18" s="93">
        <f>$AT$18</f>
        <v>0</v>
      </c>
      <c r="R18" s="93">
        <f>SUM($L$18:$Q$18)</f>
        <v>0</v>
      </c>
      <c r="S18" s="94"/>
      <c r="T18" s="90">
        <f>$U$18/$D$18</f>
        <v>0</v>
      </c>
      <c r="U18" s="214">
        <f t="shared" si="1"/>
        <v>0</v>
      </c>
      <c r="V18" s="91">
        <f>$I$18*($F$98+1)</f>
        <v>0</v>
      </c>
      <c r="W18" s="95">
        <f>$V$18/$D$18*$U$18</f>
        <v>0</v>
      </c>
      <c r="X18" s="95">
        <f>($W$18*$F$87)+($F$18*(1+$F$98)/$D$18*$U$18)</f>
        <v>0</v>
      </c>
      <c r="Y18" s="95">
        <f>SUM($W$18:$X$18)</f>
        <v>0</v>
      </c>
      <c r="AA18" s="90">
        <f>$AB$18/$D$18</f>
        <v>0</v>
      </c>
      <c r="AB18" s="214">
        <f t="shared" si="2"/>
        <v>0</v>
      </c>
      <c r="AC18" s="91">
        <f>$V$18*(F98+1)</f>
        <v>0</v>
      </c>
      <c r="AD18" s="96">
        <f>$AC$18/$D$18*$AB$18</f>
        <v>0</v>
      </c>
      <c r="AE18" s="96">
        <f>($AD$18*$F$87)+(($F$18*(1+$F$98)^2)/$D$18*$AB$18)</f>
        <v>0</v>
      </c>
      <c r="AF18" s="96">
        <f>SUM($AD$18:$AE$18)</f>
        <v>0</v>
      </c>
      <c r="AH18" s="90">
        <f>$AI$18/$D$18</f>
        <v>0</v>
      </c>
      <c r="AI18" s="214">
        <f t="shared" si="3"/>
        <v>0</v>
      </c>
      <c r="AJ18" s="91">
        <f>$AC$18*(F98+1)</f>
        <v>0</v>
      </c>
      <c r="AK18" s="97">
        <f>$AJ$18/$D$18*$AI$18</f>
        <v>0</v>
      </c>
      <c r="AL18" s="97">
        <f>($AK$18*$F$87)+(($F$18*(1+$F$98)^3)/$D$18*$AI$18)</f>
        <v>0</v>
      </c>
      <c r="AM18" s="97">
        <f>SUM($AK$18:$AL$18)</f>
        <v>0</v>
      </c>
      <c r="AO18" s="90">
        <f>$AP$18/$D$18</f>
        <v>0</v>
      </c>
      <c r="AP18" s="214">
        <f t="shared" si="4"/>
        <v>0</v>
      </c>
      <c r="AQ18" s="91">
        <f>$AJ$18*(F98+1)</f>
        <v>0</v>
      </c>
      <c r="AR18" s="98">
        <f>$AQ$18/$D$18*$AP$18</f>
        <v>0</v>
      </c>
      <c r="AS18" s="98">
        <f>($AR$18*$F$87)+(($F$18*(1+$F$98)^4)/$D$18*$AP$18)</f>
        <v>0</v>
      </c>
      <c r="AT18" s="98">
        <f>SUM($AR$18:$AS$18)</f>
        <v>0</v>
      </c>
    </row>
    <row r="19" spans="1:46" s="3" customFormat="1" x14ac:dyDescent="0.15">
      <c r="A19" s="301"/>
      <c r="B19" s="201" t="s">
        <v>42</v>
      </c>
      <c r="C19" s="81"/>
      <c r="D19" s="82"/>
      <c r="E19" s="81"/>
      <c r="F19" s="7">
        <f t="shared" si="0"/>
        <v>0</v>
      </c>
      <c r="G19" s="67">
        <f>$H$19/$D$20</f>
        <v>0</v>
      </c>
      <c r="H19" s="213">
        <v>0</v>
      </c>
      <c r="I19" s="107">
        <f>C20*(100%+I7)</f>
        <v>0</v>
      </c>
      <c r="J19" s="2">
        <f>(($I$19/$D$20)*$H$19)</f>
        <v>0</v>
      </c>
      <c r="K19" s="2">
        <f>($J$19*$F$82)</f>
        <v>0</v>
      </c>
      <c r="L19" s="2">
        <f>SUM($J$19:$K$19)</f>
        <v>0</v>
      </c>
      <c r="N19" s="6">
        <f>$Y$19</f>
        <v>0</v>
      </c>
      <c r="O19" s="6">
        <f>$AF$19</f>
        <v>0</v>
      </c>
      <c r="P19" s="6">
        <f>$AM$19</f>
        <v>0</v>
      </c>
      <c r="Q19" s="6">
        <f>$AT$19</f>
        <v>0</v>
      </c>
      <c r="R19" s="6">
        <f>SUM($L$19:$Q$19)</f>
        <v>0</v>
      </c>
      <c r="S19" s="10"/>
      <c r="T19" s="67">
        <f>$U$19/$D$20</f>
        <v>0</v>
      </c>
      <c r="U19" s="213">
        <f t="shared" si="1"/>
        <v>0</v>
      </c>
      <c r="V19" s="2">
        <f>$I$19*($F$98+1)</f>
        <v>0</v>
      </c>
      <c r="W19" s="19">
        <f>$V$19/$D$20*$U$19</f>
        <v>0</v>
      </c>
      <c r="X19" s="19">
        <f>($W$19*$F$87)</f>
        <v>0</v>
      </c>
      <c r="Y19" s="19">
        <f>SUM($W$19:$X$19)</f>
        <v>0</v>
      </c>
      <c r="AA19" s="67">
        <f>$AB$19/$D$20</f>
        <v>0</v>
      </c>
      <c r="AB19" s="213">
        <f t="shared" si="2"/>
        <v>0</v>
      </c>
      <c r="AC19" s="2">
        <f>$V$19*(F98+1)</f>
        <v>0</v>
      </c>
      <c r="AD19" s="11">
        <f>$AC$19/$D$20*$AB$19</f>
        <v>0</v>
      </c>
      <c r="AE19" s="11">
        <f>($AD$19*$F$87)</f>
        <v>0</v>
      </c>
      <c r="AF19" s="11">
        <f>SUM($AD$19:$AE$19)</f>
        <v>0</v>
      </c>
      <c r="AH19" s="67">
        <f>$AI$19/$D$20</f>
        <v>0</v>
      </c>
      <c r="AI19" s="213">
        <f t="shared" si="3"/>
        <v>0</v>
      </c>
      <c r="AJ19" s="2">
        <f>$AC$19*(F98+1)</f>
        <v>0</v>
      </c>
      <c r="AK19" s="21">
        <f>$AJ$19/$D$20*$AI$19</f>
        <v>0</v>
      </c>
      <c r="AL19" s="21">
        <f>($AK$19*$F$87)</f>
        <v>0</v>
      </c>
      <c r="AM19" s="21">
        <f>SUM($AK$19:$AL$19)</f>
        <v>0</v>
      </c>
      <c r="AO19" s="67">
        <f>$AP$19/$D$20</f>
        <v>0</v>
      </c>
      <c r="AP19" s="213">
        <f t="shared" si="4"/>
        <v>0</v>
      </c>
      <c r="AQ19" s="2">
        <f>$AJ$19*(F98+1)</f>
        <v>0</v>
      </c>
      <c r="AR19" s="23">
        <f>$AQ$19/$D$20*$AP$19</f>
        <v>0</v>
      </c>
      <c r="AS19" s="23">
        <f>($AR$19*$F$87)</f>
        <v>0</v>
      </c>
      <c r="AT19" s="23">
        <f>SUM($AR$19:$AS$19)</f>
        <v>0</v>
      </c>
    </row>
    <row r="20" spans="1:46" s="92" customFormat="1" x14ac:dyDescent="0.15">
      <c r="A20" s="302"/>
      <c r="B20" s="231" t="s">
        <v>64</v>
      </c>
      <c r="C20" s="207">
        <v>0</v>
      </c>
      <c r="D20" s="208">
        <v>12</v>
      </c>
      <c r="E20" s="209" t="s">
        <v>51</v>
      </c>
      <c r="F20" s="114">
        <f t="shared" si="0"/>
        <v>0</v>
      </c>
      <c r="G20" s="90">
        <f>$H$20/$D$20</f>
        <v>0</v>
      </c>
      <c r="H20" s="214">
        <v>0</v>
      </c>
      <c r="I20" s="113">
        <f>C20*(100%+I7)</f>
        <v>0</v>
      </c>
      <c r="J20" s="91">
        <f>(($I$20/$D$20)*$H$20)</f>
        <v>0</v>
      </c>
      <c r="K20" s="91">
        <f>($J$20*$F$82)+($F$20/$D$20*$H$20)</f>
        <v>0</v>
      </c>
      <c r="L20" s="91">
        <f>SUM($J$20:$K$20)</f>
        <v>0</v>
      </c>
      <c r="N20" s="93">
        <f>$Y$20</f>
        <v>0</v>
      </c>
      <c r="O20" s="93">
        <f>$AF$20</f>
        <v>0</v>
      </c>
      <c r="P20" s="93">
        <f>$AM$20</f>
        <v>0</v>
      </c>
      <c r="Q20" s="93">
        <f>$AT$20</f>
        <v>0</v>
      </c>
      <c r="R20" s="93">
        <f>SUM($L$20:$Q$20)</f>
        <v>0</v>
      </c>
      <c r="S20" s="94"/>
      <c r="T20" s="90">
        <f>$U$20/$D$20</f>
        <v>0</v>
      </c>
      <c r="U20" s="214">
        <f t="shared" si="1"/>
        <v>0</v>
      </c>
      <c r="V20" s="91">
        <f>$I$20*($F$98+1)</f>
        <v>0</v>
      </c>
      <c r="W20" s="95">
        <f>$V$20/$D$20*$U$20</f>
        <v>0</v>
      </c>
      <c r="X20" s="95">
        <f>($W$20*$F$87)+($F$20*(1+$F$98)/$D$20*$U$20)</f>
        <v>0</v>
      </c>
      <c r="Y20" s="95">
        <f>SUM($W$20:$X$20)</f>
        <v>0</v>
      </c>
      <c r="AA20" s="90">
        <f>$AB$20/$D$20</f>
        <v>0</v>
      </c>
      <c r="AB20" s="214">
        <f t="shared" si="2"/>
        <v>0</v>
      </c>
      <c r="AC20" s="91">
        <f>$V$20*(F98+1)</f>
        <v>0</v>
      </c>
      <c r="AD20" s="96">
        <f>$AC$20/$D$20*$AB$20</f>
        <v>0</v>
      </c>
      <c r="AE20" s="96">
        <f>($AD$20*$F$87)+(($F$20*(1+$F$98)^2)/$D$20*$AB$20)</f>
        <v>0</v>
      </c>
      <c r="AF20" s="96">
        <f>SUM($AD$20:$AE$20)</f>
        <v>0</v>
      </c>
      <c r="AH20" s="90">
        <f>$AI$20/$D$20</f>
        <v>0</v>
      </c>
      <c r="AI20" s="214">
        <f t="shared" si="3"/>
        <v>0</v>
      </c>
      <c r="AJ20" s="91">
        <f>$AC$20*(F98+1)</f>
        <v>0</v>
      </c>
      <c r="AK20" s="97">
        <f>$AJ$20/$D$20*$AI$20</f>
        <v>0</v>
      </c>
      <c r="AL20" s="97">
        <f>($AK$20*$F$87)+(($F$20*(1+$F$98)^3)/$D$20*$AI$20)</f>
        <v>0</v>
      </c>
      <c r="AM20" s="97">
        <f>SUM($AK$20:$AL$20)</f>
        <v>0</v>
      </c>
      <c r="AO20" s="90">
        <f>$AP$20/$D$20</f>
        <v>0</v>
      </c>
      <c r="AP20" s="214">
        <f t="shared" si="4"/>
        <v>0</v>
      </c>
      <c r="AQ20" s="91">
        <f>$AJ$20*(F98+1)</f>
        <v>0</v>
      </c>
      <c r="AR20" s="98">
        <f>$AQ$20/$D$20*$AP$20</f>
        <v>0</v>
      </c>
      <c r="AS20" s="98">
        <f>($AR$20*$F$87)+(($F$20*(1+$F$98)^4)/$D$20*$AP$20)</f>
        <v>0</v>
      </c>
      <c r="AT20" s="98">
        <f>SUM($AR$20:$AS$20)</f>
        <v>0</v>
      </c>
    </row>
    <row r="21" spans="1:46" s="244" customFormat="1" hidden="1" outlineLevel="1" x14ac:dyDescent="0.15">
      <c r="A21" s="301"/>
      <c r="B21" s="239" t="s">
        <v>42</v>
      </c>
      <c r="C21" s="240"/>
      <c r="D21" s="241"/>
      <c r="E21" s="240"/>
      <c r="F21" s="8">
        <f t="shared" ref="F21:F40" si="5">IF(E21="Employee Only",$F$120,IF(E21="Employee &amp; Children",$F$122,IF(E21="Employee &amp; Spouse",$F$123,IF(E21="Employee &amp; Family",$F$124,IF(E21="Student",$F$125,IF(E21="Employee Combined Credit",$F$121,0))))))</f>
        <v>0</v>
      </c>
      <c r="G21" s="242">
        <f>$H$21/$D$22</f>
        <v>0</v>
      </c>
      <c r="H21" s="243">
        <v>0</v>
      </c>
      <c r="I21" s="22">
        <f>C22*(100%+I7)</f>
        <v>0</v>
      </c>
      <c r="J21" s="5">
        <f>(($I$21/$D$22)*$H$21)</f>
        <v>0</v>
      </c>
      <c r="K21" s="5">
        <f>($J$21*$F$82)</f>
        <v>0</v>
      </c>
      <c r="L21" s="5">
        <f>SUM($J$21:$K$21)</f>
        <v>0</v>
      </c>
      <c r="N21" s="245">
        <f>$Y$21</f>
        <v>0</v>
      </c>
      <c r="O21" s="245">
        <f>$AF$21</f>
        <v>0</v>
      </c>
      <c r="P21" s="245">
        <f>$AM$21</f>
        <v>0</v>
      </c>
      <c r="Q21" s="245">
        <f>$AT$21</f>
        <v>0</v>
      </c>
      <c r="R21" s="245">
        <f>SUM($L$21:$Q$21)</f>
        <v>0</v>
      </c>
      <c r="S21" s="246"/>
      <c r="T21" s="251">
        <f>$U$21/$D$22</f>
        <v>0</v>
      </c>
      <c r="U21" s="243">
        <f t="shared" si="1"/>
        <v>0</v>
      </c>
      <c r="V21" s="5">
        <f>$I$21*($F$98+1)</f>
        <v>0</v>
      </c>
      <c r="W21" s="247">
        <f>$V$21/$D$12*$U$21</f>
        <v>0</v>
      </c>
      <c r="X21" s="247">
        <f>($W$21*$F$87)</f>
        <v>0</v>
      </c>
      <c r="Y21" s="247">
        <f>SUM($W$21:$X$21)</f>
        <v>0</v>
      </c>
      <c r="AA21" s="251">
        <f>$AB$21/$D$22</f>
        <v>0</v>
      </c>
      <c r="AB21" s="243">
        <f t="shared" si="2"/>
        <v>0</v>
      </c>
      <c r="AC21" s="5">
        <f>$V$21*(F98+1)</f>
        <v>0</v>
      </c>
      <c r="AD21" s="248">
        <f>$AC$21/$D$22*$AB$21</f>
        <v>0</v>
      </c>
      <c r="AE21" s="248">
        <f>($AD$21*$F$87)</f>
        <v>0</v>
      </c>
      <c r="AF21" s="248">
        <f>SUM($AD$21:$AE$21)</f>
        <v>0</v>
      </c>
      <c r="AH21" s="251">
        <f>$AI$21/$D$22</f>
        <v>0</v>
      </c>
      <c r="AI21" s="243">
        <f t="shared" si="3"/>
        <v>0</v>
      </c>
      <c r="AJ21" s="5">
        <f>$AC$21*(F98+1)</f>
        <v>0</v>
      </c>
      <c r="AK21" s="249">
        <f>$AJ$21/$D$22*$AI$21</f>
        <v>0</v>
      </c>
      <c r="AL21" s="249">
        <f>($AK$21*$F$87)</f>
        <v>0</v>
      </c>
      <c r="AM21" s="249">
        <f>SUM($AK$21:$AL$21)</f>
        <v>0</v>
      </c>
      <c r="AO21" s="251">
        <f>$AP$21/$D$22</f>
        <v>0</v>
      </c>
      <c r="AP21" s="243">
        <f>AI21</f>
        <v>0</v>
      </c>
      <c r="AQ21" s="5">
        <f>$AJ$21*(F98+1)</f>
        <v>0</v>
      </c>
      <c r="AR21" s="250">
        <f>$AQ$21/$D$22*$AP$21</f>
        <v>0</v>
      </c>
      <c r="AS21" s="250">
        <f>($AR$21*$F$87)</f>
        <v>0</v>
      </c>
      <c r="AT21" s="250">
        <f>SUM($AR$21:$AS$21)</f>
        <v>0</v>
      </c>
    </row>
    <row r="22" spans="1:46" s="92" customFormat="1" hidden="1" outlineLevel="1" x14ac:dyDescent="0.15">
      <c r="A22" s="302"/>
      <c r="B22" s="89" t="s">
        <v>64</v>
      </c>
      <c r="C22" s="207">
        <v>0</v>
      </c>
      <c r="D22" s="208">
        <v>9</v>
      </c>
      <c r="E22" s="209" t="s">
        <v>51</v>
      </c>
      <c r="F22" s="114">
        <f t="shared" si="5"/>
        <v>0</v>
      </c>
      <c r="G22" s="90">
        <f>$H$22/$D$22</f>
        <v>0</v>
      </c>
      <c r="H22" s="214">
        <v>0</v>
      </c>
      <c r="I22" s="113">
        <f>C22*(100%+I7)</f>
        <v>0</v>
      </c>
      <c r="J22" s="91">
        <f>(($I$22/$D$22)*$H$22)</f>
        <v>0</v>
      </c>
      <c r="K22" s="91">
        <f>($J$22*$F$82)+($F$22/$D$22*$H$22)</f>
        <v>0</v>
      </c>
      <c r="L22" s="91">
        <f>SUM($J$22:$K$22)</f>
        <v>0</v>
      </c>
      <c r="N22" s="93">
        <f>$Y$22</f>
        <v>0</v>
      </c>
      <c r="O22" s="93">
        <f>$AF$22</f>
        <v>0</v>
      </c>
      <c r="P22" s="93">
        <f>$AM$22</f>
        <v>0</v>
      </c>
      <c r="Q22" s="93">
        <f>$AT$22</f>
        <v>0</v>
      </c>
      <c r="R22" s="93">
        <f>SUM($L$22:$Q$22)</f>
        <v>0</v>
      </c>
      <c r="S22" s="94"/>
      <c r="T22" s="90">
        <f>$U$22/$D$22</f>
        <v>0</v>
      </c>
      <c r="U22" s="214">
        <f t="shared" si="1"/>
        <v>0</v>
      </c>
      <c r="V22" s="91">
        <f>$I$22*($F$98+1)</f>
        <v>0</v>
      </c>
      <c r="W22" s="95">
        <f>$V$22/$D$22*$U$22</f>
        <v>0</v>
      </c>
      <c r="X22" s="95">
        <f>($W$22*$F$87)+($F$22*(1+$F$98)/$D$22*$U$22)</f>
        <v>0</v>
      </c>
      <c r="Y22" s="95">
        <f>SUM($W$22:$X$22)</f>
        <v>0</v>
      </c>
      <c r="AA22" s="90">
        <f>$AB$22/$D$22</f>
        <v>0</v>
      </c>
      <c r="AB22" s="214">
        <f t="shared" si="2"/>
        <v>0</v>
      </c>
      <c r="AC22" s="91">
        <f>$V$22*(F98+1)</f>
        <v>0</v>
      </c>
      <c r="AD22" s="96">
        <f>$AC$22/$D$22*$AB$22</f>
        <v>0</v>
      </c>
      <c r="AE22" s="96">
        <f>($AD$22*$F$87)+(($F$22*(1+$F$98)^2)/$D$22*$AB$22)</f>
        <v>0</v>
      </c>
      <c r="AF22" s="96">
        <f>SUM($AD$22:$AE$22)</f>
        <v>0</v>
      </c>
      <c r="AH22" s="90">
        <f>$AI$22/$D$22</f>
        <v>0</v>
      </c>
      <c r="AI22" s="214">
        <f t="shared" si="3"/>
        <v>0</v>
      </c>
      <c r="AJ22" s="91">
        <f>$AC$22*(F98+1)</f>
        <v>0</v>
      </c>
      <c r="AK22" s="97">
        <f>$AJ$22/$D$22*$AI$22</f>
        <v>0</v>
      </c>
      <c r="AL22" s="97">
        <f>($AK$22*$F$87)+(($F$22*(1+$F$98)^3)/$D$22*$AI$22)</f>
        <v>0</v>
      </c>
      <c r="AM22" s="97">
        <f>SUM($AK$22:$AL$22)</f>
        <v>0</v>
      </c>
      <c r="AO22" s="90">
        <f>$AP$22/$D$22</f>
        <v>0</v>
      </c>
      <c r="AP22" s="214">
        <f>AI22</f>
        <v>0</v>
      </c>
      <c r="AQ22" s="91">
        <f>$AJ$22*(F98+1)</f>
        <v>0</v>
      </c>
      <c r="AR22" s="98">
        <f>$AQ$22/$D$22*$AP$22</f>
        <v>0</v>
      </c>
      <c r="AS22" s="98">
        <f>($AR$22*$F$87)+(($F$22*(1+$F$98)^4)/$D$22*$AP$22)</f>
        <v>0</v>
      </c>
      <c r="AT22" s="98">
        <f>SUM($AR$22:$AS$22)</f>
        <v>0</v>
      </c>
    </row>
    <row r="23" spans="1:46" s="3" customFormat="1" hidden="1" outlineLevel="1" x14ac:dyDescent="0.15">
      <c r="A23" s="301"/>
      <c r="B23" t="s">
        <v>42</v>
      </c>
      <c r="C23" s="81"/>
      <c r="D23" s="82"/>
      <c r="E23" s="81"/>
      <c r="F23" s="7">
        <f t="shared" si="5"/>
        <v>0</v>
      </c>
      <c r="G23" s="67">
        <f>$H$23/$D$24</f>
        <v>0</v>
      </c>
      <c r="H23" s="213">
        <v>0</v>
      </c>
      <c r="I23" s="107">
        <f>C24*(100%+I7)</f>
        <v>0</v>
      </c>
      <c r="J23" s="2">
        <f>(($I$23/$D$24)*$H$23)</f>
        <v>0</v>
      </c>
      <c r="K23" s="2">
        <f>($J$23*$F$82)</f>
        <v>0</v>
      </c>
      <c r="L23" s="2">
        <f>SUM($J$23:$K$23)</f>
        <v>0</v>
      </c>
      <c r="N23" s="6">
        <f>$Y$23</f>
        <v>0</v>
      </c>
      <c r="O23" s="6">
        <f>$AF$23</f>
        <v>0</v>
      </c>
      <c r="P23" s="6">
        <f>$AM$23</f>
        <v>0</v>
      </c>
      <c r="Q23" s="6">
        <f>$AT$23</f>
        <v>0</v>
      </c>
      <c r="R23" s="6">
        <f>SUM($L$23:$Q$23)</f>
        <v>0</v>
      </c>
      <c r="S23" s="10"/>
      <c r="T23" s="67">
        <f>$U$23/$D$24</f>
        <v>0</v>
      </c>
      <c r="U23" s="213">
        <f t="shared" si="1"/>
        <v>0</v>
      </c>
      <c r="V23" s="2">
        <f>$I$23*($F$98+1)</f>
        <v>0</v>
      </c>
      <c r="W23" s="19">
        <f>$V$23/$D$24*$U$23</f>
        <v>0</v>
      </c>
      <c r="X23" s="19">
        <f>($W$23*$F$87)</f>
        <v>0</v>
      </c>
      <c r="Y23" s="19">
        <f>SUM($W$23:$X$23)</f>
        <v>0</v>
      </c>
      <c r="AA23" s="67">
        <f>$AB$23/$D$24</f>
        <v>0</v>
      </c>
      <c r="AB23" s="213">
        <f t="shared" si="2"/>
        <v>0</v>
      </c>
      <c r="AC23" s="2">
        <f>$V$23*(F98+1)</f>
        <v>0</v>
      </c>
      <c r="AD23" s="11">
        <f>$AC$23/$D$24*$AB23</f>
        <v>0</v>
      </c>
      <c r="AE23" s="11">
        <f>($AD$23*$F$87)</f>
        <v>0</v>
      </c>
      <c r="AF23" s="11">
        <f>SUM($AD$23:$AE$23)</f>
        <v>0</v>
      </c>
      <c r="AH23" s="67">
        <f>$AI$23/$D$24</f>
        <v>0</v>
      </c>
      <c r="AI23" s="213">
        <f t="shared" si="3"/>
        <v>0</v>
      </c>
      <c r="AJ23" s="2">
        <f>$AC$23*(F98+1)</f>
        <v>0</v>
      </c>
      <c r="AK23" s="21">
        <f>$AJ$23/$D$24*$AI$23</f>
        <v>0</v>
      </c>
      <c r="AL23" s="21">
        <f>($AK$23*$F$87)</f>
        <v>0</v>
      </c>
      <c r="AM23" s="21">
        <f>SUM($AK$23:$AL$23)</f>
        <v>0</v>
      </c>
      <c r="AO23" s="67">
        <f>$AP$23/$D$24</f>
        <v>0</v>
      </c>
      <c r="AP23" s="213">
        <f>AI23</f>
        <v>0</v>
      </c>
      <c r="AQ23" s="2">
        <f>$AJ$23*(F98+1)</f>
        <v>0</v>
      </c>
      <c r="AR23" s="23">
        <f>$AQ$23/$D$24*$AP$23</f>
        <v>0</v>
      </c>
      <c r="AS23" s="23">
        <f>($AR$23*$F$87)</f>
        <v>0</v>
      </c>
      <c r="AT23" s="23">
        <f>SUM($AR$23:$AS$23)</f>
        <v>0</v>
      </c>
    </row>
    <row r="24" spans="1:46" s="92" customFormat="1" hidden="1" outlineLevel="1" x14ac:dyDescent="0.15">
      <c r="A24" s="302"/>
      <c r="B24" s="89" t="s">
        <v>64</v>
      </c>
      <c r="C24" s="207">
        <v>0</v>
      </c>
      <c r="D24" s="208">
        <v>9</v>
      </c>
      <c r="E24" s="209" t="s">
        <v>51</v>
      </c>
      <c r="F24" s="114">
        <f t="shared" si="5"/>
        <v>0</v>
      </c>
      <c r="G24" s="90">
        <f>$H$24/$D$24</f>
        <v>0</v>
      </c>
      <c r="H24" s="214">
        <v>0</v>
      </c>
      <c r="I24" s="113">
        <f>C24*(100%+I7)</f>
        <v>0</v>
      </c>
      <c r="J24" s="91">
        <f>(($I$24/$D$24)*$G$24)</f>
        <v>0</v>
      </c>
      <c r="K24" s="91">
        <f>($J$24*$F$82)+($F$24/$D$24*$H$24)</f>
        <v>0</v>
      </c>
      <c r="L24" s="91">
        <f>SUM($J$24:$K$24)</f>
        <v>0</v>
      </c>
      <c r="N24" s="93">
        <f>$Y$24</f>
        <v>0</v>
      </c>
      <c r="O24" s="93">
        <f>$AF$24</f>
        <v>0</v>
      </c>
      <c r="P24" s="93">
        <f>$AM$24</f>
        <v>0</v>
      </c>
      <c r="Q24" s="93">
        <f>$AT$24</f>
        <v>0</v>
      </c>
      <c r="R24" s="93">
        <f>SUM($L$24:$Q$24)</f>
        <v>0</v>
      </c>
      <c r="S24" s="94"/>
      <c r="T24" s="90">
        <f>$U$24/$D$24</f>
        <v>0</v>
      </c>
      <c r="U24" s="214">
        <f t="shared" si="1"/>
        <v>0</v>
      </c>
      <c r="V24" s="91">
        <f>$I$24*($F$98+1)</f>
        <v>0</v>
      </c>
      <c r="W24" s="95">
        <f>$V$24/$D$24*$U$24</f>
        <v>0</v>
      </c>
      <c r="X24" s="95">
        <f>($W$24*$F$87)+($F$24*(1+$F$98)/$D$24*$U$24)</f>
        <v>0</v>
      </c>
      <c r="Y24" s="95">
        <f>SUM($W$24:$X$24)</f>
        <v>0</v>
      </c>
      <c r="AA24" s="90">
        <f>$AB$24/$D$24</f>
        <v>0</v>
      </c>
      <c r="AB24" s="214">
        <f t="shared" si="2"/>
        <v>0</v>
      </c>
      <c r="AC24" s="91">
        <f>$V$24*(F98+1)</f>
        <v>0</v>
      </c>
      <c r="AD24" s="96">
        <f>$AC$24/$D$24*$AB$24</f>
        <v>0</v>
      </c>
      <c r="AE24" s="96">
        <f>($AD$24*$F$87)+(($F$24*(1+$F$98)^2)/$D$24*$AB$24)</f>
        <v>0</v>
      </c>
      <c r="AF24" s="96">
        <f>SUM($AD$24:$AE$24)</f>
        <v>0</v>
      </c>
      <c r="AH24" s="90">
        <f>$AI$24/$D$24</f>
        <v>0</v>
      </c>
      <c r="AI24" s="214">
        <f t="shared" si="3"/>
        <v>0</v>
      </c>
      <c r="AJ24" s="91">
        <f>$AC$24*(F98+1)</f>
        <v>0</v>
      </c>
      <c r="AK24" s="97">
        <f>$AJ$24/$D$24*$AI$24</f>
        <v>0</v>
      </c>
      <c r="AL24" s="97">
        <f>($AK$24*$F$87)+(($F$24*(1+$F$98)^3)/$D$24*$AI$24)</f>
        <v>0</v>
      </c>
      <c r="AM24" s="97">
        <f>SUM($AK$24:$AL$24)</f>
        <v>0</v>
      </c>
      <c r="AO24" s="90">
        <f>$AP$24/$D$24</f>
        <v>0</v>
      </c>
      <c r="AP24" s="214">
        <f t="shared" ref="AP24:AP30" si="6">AI24</f>
        <v>0</v>
      </c>
      <c r="AQ24" s="91">
        <f>$AJ$24*(F98+1)</f>
        <v>0</v>
      </c>
      <c r="AR24" s="98">
        <f>$AQ$24/$D$24*$AP$24</f>
        <v>0</v>
      </c>
      <c r="AS24" s="98">
        <f>($AR$24*$F$87)+(($F$24*(1+$F$98)^4)/$D$24*$AP$24)</f>
        <v>0</v>
      </c>
      <c r="AT24" s="98">
        <f>SUM($AR$24:$AS$24)</f>
        <v>0</v>
      </c>
    </row>
    <row r="25" spans="1:46" s="3" customFormat="1" hidden="1" outlineLevel="1" x14ac:dyDescent="0.15">
      <c r="A25" s="301"/>
      <c r="B25" t="s">
        <v>42</v>
      </c>
      <c r="C25" s="81"/>
      <c r="D25" s="82"/>
      <c r="E25" s="81"/>
      <c r="F25" s="7">
        <f t="shared" si="5"/>
        <v>0</v>
      </c>
      <c r="G25" s="67">
        <f>$H$25/$D$26</f>
        <v>0</v>
      </c>
      <c r="H25" s="213">
        <v>0</v>
      </c>
      <c r="I25" s="107">
        <f>C26*(100%+I7)</f>
        <v>0</v>
      </c>
      <c r="J25" s="2">
        <f>(($I$25/$D$26)*H25)</f>
        <v>0</v>
      </c>
      <c r="K25" s="2">
        <f>($J$25*$F$82)</f>
        <v>0</v>
      </c>
      <c r="L25" s="2">
        <f>SUM($J$25:$K$25)</f>
        <v>0</v>
      </c>
      <c r="N25" s="6">
        <f>$Y$25</f>
        <v>0</v>
      </c>
      <c r="O25" s="6">
        <f>$AF$25</f>
        <v>0</v>
      </c>
      <c r="P25" s="6">
        <f>$AM$25</f>
        <v>0</v>
      </c>
      <c r="Q25" s="6">
        <f>$AT$25</f>
        <v>0</v>
      </c>
      <c r="R25" s="6">
        <f>SUM($L$25:$Q$25)</f>
        <v>0</v>
      </c>
      <c r="S25" s="10"/>
      <c r="T25" s="67">
        <f>$U$25/$D$26</f>
        <v>0</v>
      </c>
      <c r="U25" s="213">
        <f t="shared" si="1"/>
        <v>0</v>
      </c>
      <c r="V25" s="2">
        <f>$I$25*($F$98+1)</f>
        <v>0</v>
      </c>
      <c r="W25" s="19">
        <f>$V$25/$D$26*$U$25</f>
        <v>0</v>
      </c>
      <c r="X25" s="19">
        <f>($W$25*$F$87)</f>
        <v>0</v>
      </c>
      <c r="Y25" s="19">
        <f>SUM($W$25:$X$25)</f>
        <v>0</v>
      </c>
      <c r="AA25" s="67">
        <f>$AB$25/$D$26</f>
        <v>0</v>
      </c>
      <c r="AB25" s="213">
        <f t="shared" si="2"/>
        <v>0</v>
      </c>
      <c r="AC25" s="2">
        <f>$V$25*(F98+1)</f>
        <v>0</v>
      </c>
      <c r="AD25" s="11">
        <f>$AC$25/$D$26*$AB$25</f>
        <v>0</v>
      </c>
      <c r="AE25" s="11">
        <f>($AD$25*$F$87)</f>
        <v>0</v>
      </c>
      <c r="AF25" s="11">
        <f>SUM($AD$25:$AE$25)</f>
        <v>0</v>
      </c>
      <c r="AH25" s="67">
        <f>$AI$25/$D$26</f>
        <v>0</v>
      </c>
      <c r="AI25" s="213">
        <f t="shared" si="3"/>
        <v>0</v>
      </c>
      <c r="AJ25" s="2">
        <f>$AC$25*(F98+1)</f>
        <v>0</v>
      </c>
      <c r="AK25" s="21">
        <f>$AJ$25/$D$26*$AI$25</f>
        <v>0</v>
      </c>
      <c r="AL25" s="21">
        <f>($AK$25*$F$87)</f>
        <v>0</v>
      </c>
      <c r="AM25" s="21">
        <f>SUM($AK$25:$AL$25)</f>
        <v>0</v>
      </c>
      <c r="AO25" s="67">
        <f>$AP$25/$D$26</f>
        <v>0</v>
      </c>
      <c r="AP25" s="213">
        <f t="shared" si="6"/>
        <v>0</v>
      </c>
      <c r="AQ25" s="2">
        <f>$AJ$25*(F98+1)</f>
        <v>0</v>
      </c>
      <c r="AR25" s="23">
        <f>$AQ$25/$D$26*$AP$25</f>
        <v>0</v>
      </c>
      <c r="AS25" s="23">
        <f>($AR$25*$F$87)</f>
        <v>0</v>
      </c>
      <c r="AT25" s="23">
        <f>SUM($AR$25:$AS$25)</f>
        <v>0</v>
      </c>
    </row>
    <row r="26" spans="1:46" s="92" customFormat="1" hidden="1" outlineLevel="1" x14ac:dyDescent="0.15">
      <c r="A26" s="302"/>
      <c r="B26" s="89" t="s">
        <v>64</v>
      </c>
      <c r="C26" s="207">
        <v>0</v>
      </c>
      <c r="D26" s="208">
        <v>9</v>
      </c>
      <c r="E26" s="209" t="s">
        <v>51</v>
      </c>
      <c r="F26" s="114">
        <f t="shared" si="5"/>
        <v>0</v>
      </c>
      <c r="G26" s="90">
        <f>$H$26/$D$26</f>
        <v>0</v>
      </c>
      <c r="H26" s="214">
        <v>0</v>
      </c>
      <c r="I26" s="113">
        <f>C26*(100%+I7)</f>
        <v>0</v>
      </c>
      <c r="J26" s="91">
        <f>(($I$26/$D$26)*$H$26)</f>
        <v>0</v>
      </c>
      <c r="K26" s="91">
        <f>($J$26*$F$82)+($F$26/$D$26*$H$26)</f>
        <v>0</v>
      </c>
      <c r="L26" s="91">
        <f>SUM($J$26:$K$26)</f>
        <v>0</v>
      </c>
      <c r="N26" s="93">
        <f>$Y$26</f>
        <v>0</v>
      </c>
      <c r="O26" s="93">
        <f>$AF$26</f>
        <v>0</v>
      </c>
      <c r="P26" s="93">
        <f>$AM$26</f>
        <v>0</v>
      </c>
      <c r="Q26" s="93">
        <f>$AT$26</f>
        <v>0</v>
      </c>
      <c r="R26" s="93">
        <f>SUM($L$26:$Q$26)</f>
        <v>0</v>
      </c>
      <c r="S26" s="94"/>
      <c r="T26" s="90">
        <f>$U$26/$D$26</f>
        <v>0</v>
      </c>
      <c r="U26" s="214">
        <f t="shared" si="1"/>
        <v>0</v>
      </c>
      <c r="V26" s="91">
        <f>$I$26*($F$98+1)</f>
        <v>0</v>
      </c>
      <c r="W26" s="95">
        <f>$V$26/$D$26*$U$26</f>
        <v>0</v>
      </c>
      <c r="X26" s="95">
        <f>($W$26*$F$87)+($F$26*(1+$F$98)/$D$26*$U$26)</f>
        <v>0</v>
      </c>
      <c r="Y26" s="95">
        <f>SUM($W$26:$X$26)</f>
        <v>0</v>
      </c>
      <c r="AA26" s="90">
        <f>$AB$26/$D$26</f>
        <v>0</v>
      </c>
      <c r="AB26" s="214">
        <f t="shared" si="2"/>
        <v>0</v>
      </c>
      <c r="AC26" s="91">
        <f>$V$26*(F98+1)</f>
        <v>0</v>
      </c>
      <c r="AD26" s="96">
        <f>$AC$26/$D$26*$AB$26</f>
        <v>0</v>
      </c>
      <c r="AE26" s="96">
        <f>($AD$26*$F$87)+(($F$26*(1+$F$98)^2)/$D$26*$AB$26)</f>
        <v>0</v>
      </c>
      <c r="AF26" s="96">
        <f>SUM($AD$26:$AE$26)</f>
        <v>0</v>
      </c>
      <c r="AH26" s="90">
        <f>$AI$26/$D$26</f>
        <v>0</v>
      </c>
      <c r="AI26" s="214">
        <f t="shared" si="3"/>
        <v>0</v>
      </c>
      <c r="AJ26" s="91">
        <f>$AC$26*(F98+1)</f>
        <v>0</v>
      </c>
      <c r="AK26" s="97">
        <f>$AJ$26/$D$26*$AI$26</f>
        <v>0</v>
      </c>
      <c r="AL26" s="97">
        <f>($AK$26*$F$87)+(($F$26*(1+$F$98)^3)/$D$26*$AI$26)</f>
        <v>0</v>
      </c>
      <c r="AM26" s="97">
        <f>SUM($AK$26:$AL$26)</f>
        <v>0</v>
      </c>
      <c r="AO26" s="90">
        <f>$AP$26/$D$26</f>
        <v>0</v>
      </c>
      <c r="AP26" s="214">
        <f t="shared" si="6"/>
        <v>0</v>
      </c>
      <c r="AQ26" s="91">
        <f>$AJ$26*(F98+1)</f>
        <v>0</v>
      </c>
      <c r="AR26" s="98">
        <f>$AQ$26/$D$26*$AP$26</f>
        <v>0</v>
      </c>
      <c r="AS26" s="98">
        <f>($AR$26*$F$87)+(($F$26*(1+$F$98)^4)/$D$26*$AP$26)</f>
        <v>0</v>
      </c>
      <c r="AT26" s="98">
        <f>SUM($AR$26:$AS$26)</f>
        <v>0</v>
      </c>
    </row>
    <row r="27" spans="1:46" s="3" customFormat="1" hidden="1" outlineLevel="1" x14ac:dyDescent="0.15">
      <c r="A27" s="301"/>
      <c r="B27" t="s">
        <v>42</v>
      </c>
      <c r="C27" s="81"/>
      <c r="D27" s="82"/>
      <c r="E27" s="81"/>
      <c r="F27" s="7">
        <f t="shared" si="5"/>
        <v>0</v>
      </c>
      <c r="G27" s="67">
        <f>$H$27/$D$28</f>
        <v>0</v>
      </c>
      <c r="H27" s="213">
        <v>0</v>
      </c>
      <c r="I27" s="107">
        <f>C28*(100%+I7)</f>
        <v>0</v>
      </c>
      <c r="J27" s="2">
        <f>(($I$27/$D$28)*$H$27)</f>
        <v>0</v>
      </c>
      <c r="K27" s="2">
        <f>($J$27*$F$82)</f>
        <v>0</v>
      </c>
      <c r="L27" s="2">
        <f>SUM($J$27:$K$27)</f>
        <v>0</v>
      </c>
      <c r="N27" s="6">
        <f>$Y$27</f>
        <v>0</v>
      </c>
      <c r="O27" s="6">
        <f>$AF$27</f>
        <v>0</v>
      </c>
      <c r="P27" s="6">
        <f>$AM$27</f>
        <v>0</v>
      </c>
      <c r="Q27" s="6">
        <f>$AT$27</f>
        <v>0</v>
      </c>
      <c r="R27" s="6">
        <f>SUM($L$27:$Q$27)</f>
        <v>0</v>
      </c>
      <c r="S27" s="10"/>
      <c r="T27" s="67">
        <f>$U$27/$D$28</f>
        <v>0</v>
      </c>
      <c r="U27" s="213">
        <f t="shared" si="1"/>
        <v>0</v>
      </c>
      <c r="V27" s="2">
        <f>$I$27*($F$98+1)</f>
        <v>0</v>
      </c>
      <c r="W27" s="19">
        <f>$V$27/$D$28*$U$27</f>
        <v>0</v>
      </c>
      <c r="X27" s="19">
        <f>($W$27*$F$87)</f>
        <v>0</v>
      </c>
      <c r="Y27" s="19">
        <f>SUM($W$27:$X$27)</f>
        <v>0</v>
      </c>
      <c r="AA27" s="67">
        <f>$AB$27/$D$28</f>
        <v>0</v>
      </c>
      <c r="AB27" s="213">
        <f t="shared" si="2"/>
        <v>0</v>
      </c>
      <c r="AC27" s="2">
        <f>$V$27*(F98+1)</f>
        <v>0</v>
      </c>
      <c r="AD27" s="11">
        <f>$AC$27/$D$28*$AB$27</f>
        <v>0</v>
      </c>
      <c r="AE27" s="11">
        <f>($AD$27*$F$87)</f>
        <v>0</v>
      </c>
      <c r="AF27" s="11">
        <f>SUM($AD$27:$AE$27)</f>
        <v>0</v>
      </c>
      <c r="AH27" s="67">
        <f>$AI$27/$D$28</f>
        <v>0</v>
      </c>
      <c r="AI27" s="213">
        <f t="shared" si="3"/>
        <v>0</v>
      </c>
      <c r="AJ27" s="2">
        <f>$AC$27*(F98+1)</f>
        <v>0</v>
      </c>
      <c r="AK27" s="21">
        <f>$AJ$27/$D$28*$AI$27</f>
        <v>0</v>
      </c>
      <c r="AL27" s="21">
        <f>($AK$27*$F$87)</f>
        <v>0</v>
      </c>
      <c r="AM27" s="21">
        <f>SUM($AK$27:$AL$27)</f>
        <v>0</v>
      </c>
      <c r="AO27" s="67">
        <f>$AP$27/$D$28</f>
        <v>0</v>
      </c>
      <c r="AP27" s="213">
        <f t="shared" si="6"/>
        <v>0</v>
      </c>
      <c r="AQ27" s="2">
        <f>$AJ$27*(F98+1)</f>
        <v>0</v>
      </c>
      <c r="AR27" s="23">
        <f>$AQ$27/$D$28*$AP$27</f>
        <v>0</v>
      </c>
      <c r="AS27" s="23">
        <f>($AR$27*$F$87)</f>
        <v>0</v>
      </c>
      <c r="AT27" s="23">
        <f>SUM($AR$27:$AS$27)</f>
        <v>0</v>
      </c>
    </row>
    <row r="28" spans="1:46" s="92" customFormat="1" hidden="1" outlineLevel="1" x14ac:dyDescent="0.15">
      <c r="A28" s="302"/>
      <c r="B28" s="89" t="s">
        <v>64</v>
      </c>
      <c r="C28" s="207">
        <v>0</v>
      </c>
      <c r="D28" s="208">
        <v>9</v>
      </c>
      <c r="E28" s="209" t="s">
        <v>51</v>
      </c>
      <c r="F28" s="114">
        <f t="shared" si="5"/>
        <v>0</v>
      </c>
      <c r="G28" s="90">
        <f>$H$28/$D$28</f>
        <v>0</v>
      </c>
      <c r="H28" s="214">
        <v>0</v>
      </c>
      <c r="I28" s="113">
        <f>C28*(100%+I7)</f>
        <v>0</v>
      </c>
      <c r="J28" s="91">
        <f>(($I$28/$D$28)*$H$28)</f>
        <v>0</v>
      </c>
      <c r="K28" s="91">
        <f>($J$28*$F$82)+($F$28/$D$28*$H$28)</f>
        <v>0</v>
      </c>
      <c r="L28" s="91">
        <f>SUM($J$28:$K$28)</f>
        <v>0</v>
      </c>
      <c r="N28" s="93">
        <f>$Y$28</f>
        <v>0</v>
      </c>
      <c r="O28" s="93">
        <f>$AF$28</f>
        <v>0</v>
      </c>
      <c r="P28" s="93">
        <f>$AM$28</f>
        <v>0</v>
      </c>
      <c r="Q28" s="93">
        <f>$AT$28</f>
        <v>0</v>
      </c>
      <c r="R28" s="93">
        <f>SUM($L$28:$Q$28)</f>
        <v>0</v>
      </c>
      <c r="S28" s="94"/>
      <c r="T28" s="90">
        <f>$U$28/$D$28</f>
        <v>0</v>
      </c>
      <c r="U28" s="214">
        <f t="shared" si="1"/>
        <v>0</v>
      </c>
      <c r="V28" s="91">
        <f>$I$28*($F$98+1)</f>
        <v>0</v>
      </c>
      <c r="W28" s="95">
        <f>$V$28/$D$28*$U$28</f>
        <v>0</v>
      </c>
      <c r="X28" s="95">
        <f>($W$28*$F$87)+($F$28*(1+$F$98)/$D$28*$U$28)</f>
        <v>0</v>
      </c>
      <c r="Y28" s="95">
        <f>SUM($W$28:$X$28)</f>
        <v>0</v>
      </c>
      <c r="AA28" s="90">
        <f>$AB$28/$D$28</f>
        <v>0</v>
      </c>
      <c r="AB28" s="214">
        <f t="shared" si="2"/>
        <v>0</v>
      </c>
      <c r="AC28" s="91">
        <f>$V$28*(F98+1)</f>
        <v>0</v>
      </c>
      <c r="AD28" s="96">
        <f>$AC$28/$D$28*$AB$28</f>
        <v>0</v>
      </c>
      <c r="AE28" s="96">
        <f>($AD$28*$F$87)+(($F$28*(1+$F$98)^2)/$D$28*$AB$28)</f>
        <v>0</v>
      </c>
      <c r="AF28" s="96">
        <f>SUM($AD$28:$AE$28)</f>
        <v>0</v>
      </c>
      <c r="AH28" s="90">
        <f>$AI$28/$D$28</f>
        <v>0</v>
      </c>
      <c r="AI28" s="214">
        <f t="shared" si="3"/>
        <v>0</v>
      </c>
      <c r="AJ28" s="91">
        <f>$AC$28*(F98+1)</f>
        <v>0</v>
      </c>
      <c r="AK28" s="97">
        <f>$AJ$28/$D$28*$AI$28</f>
        <v>0</v>
      </c>
      <c r="AL28" s="97">
        <f>($AK$28*$F$87)+(($F$28*(1+$F$98)^3)/$D$28*$AI$28)</f>
        <v>0</v>
      </c>
      <c r="AM28" s="97">
        <f>SUM($AK$28:$AL$28)</f>
        <v>0</v>
      </c>
      <c r="AO28" s="90">
        <f>$AP$28/$D$28</f>
        <v>0</v>
      </c>
      <c r="AP28" s="214">
        <f t="shared" si="6"/>
        <v>0</v>
      </c>
      <c r="AQ28" s="91">
        <f>$AJ$28*(F98+1)</f>
        <v>0</v>
      </c>
      <c r="AR28" s="98">
        <f>$AQ$28/$D$28*$AP$28</f>
        <v>0</v>
      </c>
      <c r="AS28" s="98">
        <f>($AR$28*$F$87)+(($F$28*(1+$F$98)^4)/$D$28*$AP$28)</f>
        <v>0</v>
      </c>
      <c r="AT28" s="98">
        <f>SUM($AR$28:$AS$28)</f>
        <v>0</v>
      </c>
    </row>
    <row r="29" spans="1:46" s="3" customFormat="1" hidden="1" outlineLevel="1" x14ac:dyDescent="0.15">
      <c r="A29" s="301"/>
      <c r="B29" t="s">
        <v>42</v>
      </c>
      <c r="C29" s="81"/>
      <c r="D29" s="82"/>
      <c r="E29" s="81"/>
      <c r="F29" s="7">
        <f t="shared" si="5"/>
        <v>0</v>
      </c>
      <c r="G29" s="67">
        <f>$H$29/$D$30</f>
        <v>0</v>
      </c>
      <c r="H29" s="213">
        <v>0</v>
      </c>
      <c r="I29" s="107">
        <f>C30*(100%+I7)</f>
        <v>0</v>
      </c>
      <c r="J29" s="2">
        <f>(($I$29/$D$30)*$H$29)</f>
        <v>0</v>
      </c>
      <c r="K29" s="2">
        <f>($J$29*$F$82)</f>
        <v>0</v>
      </c>
      <c r="L29" s="2">
        <f>SUM($J$29:$K$29)</f>
        <v>0</v>
      </c>
      <c r="N29" s="6">
        <f>$Y$29</f>
        <v>0</v>
      </c>
      <c r="O29" s="6">
        <f>$AF$29</f>
        <v>0</v>
      </c>
      <c r="P29" s="6">
        <f>$AM$29</f>
        <v>0</v>
      </c>
      <c r="Q29" s="6">
        <f>$AT$29</f>
        <v>0</v>
      </c>
      <c r="R29" s="6">
        <f>SUM($L$29:$Q$29)</f>
        <v>0</v>
      </c>
      <c r="S29" s="10"/>
      <c r="T29" s="67">
        <f>$U$29/$D$30</f>
        <v>0</v>
      </c>
      <c r="U29" s="213">
        <f t="shared" si="1"/>
        <v>0</v>
      </c>
      <c r="V29" s="2">
        <f>$I$29*($F$98+1)</f>
        <v>0</v>
      </c>
      <c r="W29" s="19">
        <f>$V$29/$D$30*$U$29</f>
        <v>0</v>
      </c>
      <c r="X29" s="19">
        <f>($W$29*$F$87)</f>
        <v>0</v>
      </c>
      <c r="Y29" s="19">
        <f>SUM($W$29:$X$29)</f>
        <v>0</v>
      </c>
      <c r="AA29" s="67">
        <f>$AB$29/$D$30</f>
        <v>0</v>
      </c>
      <c r="AB29" s="213">
        <f t="shared" si="2"/>
        <v>0</v>
      </c>
      <c r="AC29" s="2">
        <f>$V$29*(F98+1)</f>
        <v>0</v>
      </c>
      <c r="AD29" s="11">
        <f>$AC$29/$D$30*$AB$29</f>
        <v>0</v>
      </c>
      <c r="AE29" s="11">
        <f>($AD$29*$F$87)</f>
        <v>0</v>
      </c>
      <c r="AF29" s="11">
        <f>SUM($AD$29:$AE$29)</f>
        <v>0</v>
      </c>
      <c r="AH29" s="67">
        <f>$AI$29/$D$30</f>
        <v>0</v>
      </c>
      <c r="AI29" s="213">
        <f t="shared" si="3"/>
        <v>0</v>
      </c>
      <c r="AJ29" s="2">
        <f>$AC$29*(F98+1)</f>
        <v>0</v>
      </c>
      <c r="AK29" s="21">
        <f>$AJ$29/$D$30*$AI$29</f>
        <v>0</v>
      </c>
      <c r="AL29" s="21">
        <f>($AK$29*$F$87)</f>
        <v>0</v>
      </c>
      <c r="AM29" s="21">
        <f>SUM($AK$29:$AL$29)</f>
        <v>0</v>
      </c>
      <c r="AO29" s="67">
        <f>$AP$29/$D$30</f>
        <v>0</v>
      </c>
      <c r="AP29" s="213">
        <f t="shared" si="6"/>
        <v>0</v>
      </c>
      <c r="AQ29" s="2">
        <f>$AJ$29*(F98+1)</f>
        <v>0</v>
      </c>
      <c r="AR29" s="23">
        <f>$AQ$29/$D$30*$AP$29</f>
        <v>0</v>
      </c>
      <c r="AS29" s="23">
        <f>($AR$29*$F$87)</f>
        <v>0</v>
      </c>
      <c r="AT29" s="23">
        <f>SUM($AR$29:$AS$29)</f>
        <v>0</v>
      </c>
    </row>
    <row r="30" spans="1:46" s="92" customFormat="1" hidden="1" outlineLevel="1" x14ac:dyDescent="0.15">
      <c r="A30" s="302"/>
      <c r="B30" s="89" t="s">
        <v>64</v>
      </c>
      <c r="C30" s="207">
        <v>0</v>
      </c>
      <c r="D30" s="208">
        <v>9</v>
      </c>
      <c r="E30" s="209" t="s">
        <v>51</v>
      </c>
      <c r="F30" s="114">
        <f t="shared" si="5"/>
        <v>0</v>
      </c>
      <c r="G30" s="90">
        <f>$H$30/$D$30</f>
        <v>0</v>
      </c>
      <c r="H30" s="214">
        <v>0</v>
      </c>
      <c r="I30" s="113">
        <f>C30*(100%+I7)</f>
        <v>0</v>
      </c>
      <c r="J30" s="91">
        <f>(($I$30/$D$30)*$H$30)</f>
        <v>0</v>
      </c>
      <c r="K30" s="91">
        <f>($J$30*$F$82)+($F$30/$D$30*$H$30)</f>
        <v>0</v>
      </c>
      <c r="L30" s="91">
        <f>SUM($J$30:$K$30)</f>
        <v>0</v>
      </c>
      <c r="N30" s="93">
        <f>$Y$30</f>
        <v>0</v>
      </c>
      <c r="O30" s="93">
        <f>$AF$30</f>
        <v>0</v>
      </c>
      <c r="P30" s="93">
        <f>$AM$30</f>
        <v>0</v>
      </c>
      <c r="Q30" s="93">
        <f>$AT$30</f>
        <v>0</v>
      </c>
      <c r="R30" s="93">
        <f>SUM($L$30:$Q$30)</f>
        <v>0</v>
      </c>
      <c r="S30" s="94"/>
      <c r="T30" s="90">
        <f>$U$30/$D$30</f>
        <v>0</v>
      </c>
      <c r="U30" s="214">
        <f t="shared" si="1"/>
        <v>0</v>
      </c>
      <c r="V30" s="91">
        <f>$I$30*($F$98+1)</f>
        <v>0</v>
      </c>
      <c r="W30" s="95">
        <f>$V$30/$D$30*$U$30</f>
        <v>0</v>
      </c>
      <c r="X30" s="95">
        <f>($W$30*$F$87)+($F$30*(1+$F$98)/$D$30*$U$30)</f>
        <v>0</v>
      </c>
      <c r="Y30" s="95">
        <f>SUM($W$30:$X$30)</f>
        <v>0</v>
      </c>
      <c r="AA30" s="90">
        <f>$AB$30/$D$30</f>
        <v>0</v>
      </c>
      <c r="AB30" s="214">
        <f t="shared" si="2"/>
        <v>0</v>
      </c>
      <c r="AC30" s="91">
        <f>$V$30*(F98+1)</f>
        <v>0</v>
      </c>
      <c r="AD30" s="96">
        <f>$AC$30/$D$30*$AB$30</f>
        <v>0</v>
      </c>
      <c r="AE30" s="96">
        <f>($AD$30*$F$87)+(($F$30*(1+$F$98)^2)/$D$30*$AB$224)</f>
        <v>0</v>
      </c>
      <c r="AF30" s="96">
        <f>SUM($AD$30:$AE$30)</f>
        <v>0</v>
      </c>
      <c r="AH30" s="90">
        <f>$AI$30/$D$30</f>
        <v>0</v>
      </c>
      <c r="AI30" s="214">
        <f t="shared" si="3"/>
        <v>0</v>
      </c>
      <c r="AJ30" s="91">
        <f>$AC$30*(F98+1)</f>
        <v>0</v>
      </c>
      <c r="AK30" s="97">
        <f>$AJ$30/$D$30*$AI$30</f>
        <v>0</v>
      </c>
      <c r="AL30" s="97">
        <f>($AK$30*$F$87)+(($F$30*(1+$F$98)^3)/$D$30*$AI$30)</f>
        <v>0</v>
      </c>
      <c r="AM30" s="97">
        <f>SUM($AK$30:$AL$30)</f>
        <v>0</v>
      </c>
      <c r="AO30" s="90">
        <f>$AP$30/$D$30</f>
        <v>0</v>
      </c>
      <c r="AP30" s="214">
        <f t="shared" si="6"/>
        <v>0</v>
      </c>
      <c r="AQ30" s="91">
        <f>$AJ$30*(F98+1)</f>
        <v>0</v>
      </c>
      <c r="AR30" s="98">
        <f>$AQ$30/$D$30*$AP$30</f>
        <v>0</v>
      </c>
      <c r="AS30" s="98">
        <f>($AR$30*$F$87)+(($F$30*(1+$F$98)^4)/$D$30*$AP$30)</f>
        <v>0</v>
      </c>
      <c r="AT30" s="98">
        <f>SUM($AR$30:$AS$30)</f>
        <v>0</v>
      </c>
    </row>
    <row r="31" spans="1:46" s="3" customFormat="1" hidden="1" outlineLevel="1" x14ac:dyDescent="0.15">
      <c r="A31" s="301"/>
      <c r="B31" t="s">
        <v>42</v>
      </c>
      <c r="C31" s="81"/>
      <c r="D31" s="82"/>
      <c r="E31" s="81"/>
      <c r="F31" s="7">
        <f t="shared" si="5"/>
        <v>0</v>
      </c>
      <c r="G31" s="67">
        <f>$H$31/$D$32</f>
        <v>0</v>
      </c>
      <c r="H31" s="213">
        <v>0</v>
      </c>
      <c r="I31" s="107">
        <f>C32*(100%+I7)</f>
        <v>0</v>
      </c>
      <c r="J31" s="2">
        <f>(($I$31/$D$32)*$H$31)</f>
        <v>0</v>
      </c>
      <c r="K31" s="2">
        <f>($J$31*$F$82)</f>
        <v>0</v>
      </c>
      <c r="L31" s="2">
        <f>SUM($J$31:$K$31)</f>
        <v>0</v>
      </c>
      <c r="N31" s="6">
        <f>$Y$31</f>
        <v>0</v>
      </c>
      <c r="O31" s="6">
        <f>$AF$31</f>
        <v>0</v>
      </c>
      <c r="P31" s="6">
        <f>$AM$31</f>
        <v>0</v>
      </c>
      <c r="Q31" s="6">
        <f>$AT$31</f>
        <v>0</v>
      </c>
      <c r="R31" s="6">
        <f>SUM($L$31:$Q$31)</f>
        <v>0</v>
      </c>
      <c r="S31" s="10"/>
      <c r="T31" s="67">
        <f>$U$31/$D$32</f>
        <v>0</v>
      </c>
      <c r="U31" s="213">
        <f t="shared" si="1"/>
        <v>0</v>
      </c>
      <c r="V31" s="2">
        <f>$I$31*($F$98+1)</f>
        <v>0</v>
      </c>
      <c r="W31" s="19">
        <f>$V$31/$D$32*$U$31</f>
        <v>0</v>
      </c>
      <c r="X31" s="19">
        <f>($W$31*$F$87)</f>
        <v>0</v>
      </c>
      <c r="Y31" s="19">
        <f>SUM($W$31:$X$31)</f>
        <v>0</v>
      </c>
      <c r="AA31" s="67">
        <f>$AB$31/$D$32</f>
        <v>0</v>
      </c>
      <c r="AB31" s="213">
        <f t="shared" si="2"/>
        <v>0</v>
      </c>
      <c r="AC31" s="2">
        <f>$V$31*(F98+1)</f>
        <v>0</v>
      </c>
      <c r="AD31" s="11">
        <f>$AC$31/$D$32*$AB$31</f>
        <v>0</v>
      </c>
      <c r="AE31" s="11">
        <f>($AD$31*$F$87)</f>
        <v>0</v>
      </c>
      <c r="AF31" s="11">
        <f>SUM($AD$31:$AE$31)</f>
        <v>0</v>
      </c>
      <c r="AH31" s="67">
        <f>$AI$31/$D$32</f>
        <v>0</v>
      </c>
      <c r="AI31" s="213">
        <f t="shared" si="3"/>
        <v>0</v>
      </c>
      <c r="AJ31" s="2">
        <f>$AC$31*(F98+1)</f>
        <v>0</v>
      </c>
      <c r="AK31" s="21">
        <f>$AJ$31/$D$32*$AI$31</f>
        <v>0</v>
      </c>
      <c r="AL31" s="21">
        <f>($AK$31*$F$87)</f>
        <v>0</v>
      </c>
      <c r="AM31" s="21">
        <f>SUM($AK$31:$AL$31)</f>
        <v>0</v>
      </c>
      <c r="AO31" s="67">
        <f>$AP$31/$D$32</f>
        <v>0</v>
      </c>
      <c r="AP31" s="213">
        <f>AI31</f>
        <v>0</v>
      </c>
      <c r="AQ31" s="2">
        <f>$AJ$31*(F98+1)</f>
        <v>0</v>
      </c>
      <c r="AR31" s="23">
        <f>$AQ$31/$D$32*$AP$31</f>
        <v>0</v>
      </c>
      <c r="AS31" s="23">
        <f>($AR$31*$F$87)</f>
        <v>0</v>
      </c>
      <c r="AT31" s="23">
        <f>SUM($AR$31:$AS$31)</f>
        <v>0</v>
      </c>
    </row>
    <row r="32" spans="1:46" s="92" customFormat="1" hidden="1" outlineLevel="1" x14ac:dyDescent="0.15">
      <c r="A32" s="302"/>
      <c r="B32" s="89" t="s">
        <v>64</v>
      </c>
      <c r="C32" s="207">
        <v>0</v>
      </c>
      <c r="D32" s="208">
        <v>12</v>
      </c>
      <c r="E32" s="209" t="s">
        <v>51</v>
      </c>
      <c r="F32" s="114">
        <f t="shared" si="5"/>
        <v>0</v>
      </c>
      <c r="G32" s="90">
        <f>$H$32/$D$32</f>
        <v>0</v>
      </c>
      <c r="H32" s="214">
        <v>0</v>
      </c>
      <c r="I32" s="113">
        <f>C32*(100%+I7)</f>
        <v>0</v>
      </c>
      <c r="J32" s="91">
        <f>(($I$32/$D$32)*$H$32)</f>
        <v>0</v>
      </c>
      <c r="K32" s="91">
        <f>($J$32*$F$82)+($F$32/$D$32*$H$32)</f>
        <v>0</v>
      </c>
      <c r="L32" s="91">
        <f>SUM($J$32:$K$32)</f>
        <v>0</v>
      </c>
      <c r="N32" s="93">
        <f>$Y$32</f>
        <v>0</v>
      </c>
      <c r="O32" s="93">
        <f>$AF$32</f>
        <v>0</v>
      </c>
      <c r="P32" s="93">
        <f>$AM$32</f>
        <v>0</v>
      </c>
      <c r="Q32" s="93">
        <f>$AT$32</f>
        <v>0</v>
      </c>
      <c r="R32" s="93">
        <f>SUM($L$32:$Q$32)</f>
        <v>0</v>
      </c>
      <c r="S32" s="94"/>
      <c r="T32" s="90">
        <f>$U$32/$D$32</f>
        <v>0</v>
      </c>
      <c r="U32" s="214">
        <f t="shared" si="1"/>
        <v>0</v>
      </c>
      <c r="V32" s="91">
        <f>$I$32*($F$98+1)</f>
        <v>0</v>
      </c>
      <c r="W32" s="95">
        <f>$V$32/$D$32*$U$32</f>
        <v>0</v>
      </c>
      <c r="X32" s="95">
        <f>($W$32*$F$87)+($F$32*(1+$F$98)/$D$32*$U$32)</f>
        <v>0</v>
      </c>
      <c r="Y32" s="95">
        <f>SUM($W$32:$X$32)</f>
        <v>0</v>
      </c>
      <c r="AA32" s="90">
        <f>$AB$32/$D$32</f>
        <v>0</v>
      </c>
      <c r="AB32" s="214">
        <f t="shared" si="2"/>
        <v>0</v>
      </c>
      <c r="AC32" s="91">
        <f>$V$32*(F98+1)</f>
        <v>0</v>
      </c>
      <c r="AD32" s="96">
        <f>$AC$32/$D$32*$AB$32</f>
        <v>0</v>
      </c>
      <c r="AE32" s="96">
        <f>($AD$32*$F$87)+(($F$32*(1+$F$98)^2)/$D$32*$AB$32)</f>
        <v>0</v>
      </c>
      <c r="AF32" s="96">
        <f>SUM($AD$32:$AE$32)</f>
        <v>0</v>
      </c>
      <c r="AH32" s="90">
        <f>$AI$32/$D$32</f>
        <v>0</v>
      </c>
      <c r="AI32" s="214">
        <f t="shared" si="3"/>
        <v>0</v>
      </c>
      <c r="AJ32" s="91">
        <f>$AC$32*(F98+1)</f>
        <v>0</v>
      </c>
      <c r="AK32" s="97">
        <f>$AJ$32/$D$32*$AI$32</f>
        <v>0</v>
      </c>
      <c r="AL32" s="97">
        <f>($AK$32*$F$87)+(($F$32*(1+$F$98)^3)/$D$32*$AI$32)</f>
        <v>0</v>
      </c>
      <c r="AM32" s="97">
        <f>SUM($AK$32:$AL$32)</f>
        <v>0</v>
      </c>
      <c r="AO32" s="90">
        <f>$AP$32/$D$32</f>
        <v>0</v>
      </c>
      <c r="AP32" s="214">
        <f>AI32</f>
        <v>0</v>
      </c>
      <c r="AQ32" s="91">
        <f>$AJ$32*(F98+1)</f>
        <v>0</v>
      </c>
      <c r="AR32" s="98">
        <f>$AQ$32/$D$32*$AP$32</f>
        <v>0</v>
      </c>
      <c r="AS32" s="98">
        <f>($AR$32*$F$87)+(($F$32*(1+$F$98)^4)/$D$32*$AP$32)</f>
        <v>0</v>
      </c>
      <c r="AT32" s="98">
        <f>SUM($AR$32:$AS$32)</f>
        <v>0</v>
      </c>
    </row>
    <row r="33" spans="1:46" s="3" customFormat="1" hidden="1" outlineLevel="1" x14ac:dyDescent="0.15">
      <c r="A33" s="301"/>
      <c r="B33" t="s">
        <v>42</v>
      </c>
      <c r="C33" s="81"/>
      <c r="D33" s="82"/>
      <c r="E33" s="81"/>
      <c r="F33" s="7">
        <f t="shared" si="5"/>
        <v>0</v>
      </c>
      <c r="G33" s="67">
        <f>$H$33/$D$34</f>
        <v>0</v>
      </c>
      <c r="H33" s="213">
        <v>0</v>
      </c>
      <c r="I33" s="107">
        <f>C34*(100%+I7)</f>
        <v>0</v>
      </c>
      <c r="J33" s="2">
        <f>(($I$33/$D$34)*$H$33)</f>
        <v>0</v>
      </c>
      <c r="K33" s="2">
        <f>($J$33*$F$82)</f>
        <v>0</v>
      </c>
      <c r="L33" s="2">
        <f>SUM($J$33:$K$33)</f>
        <v>0</v>
      </c>
      <c r="N33" s="6">
        <f>$Y$33</f>
        <v>0</v>
      </c>
      <c r="O33" s="6">
        <f>$AF$33</f>
        <v>0</v>
      </c>
      <c r="P33" s="6">
        <f>$AM$33</f>
        <v>0</v>
      </c>
      <c r="Q33" s="6">
        <f>$AT$33</f>
        <v>0</v>
      </c>
      <c r="R33" s="6">
        <f>SUM($L$33:$Q$33)</f>
        <v>0</v>
      </c>
      <c r="S33" s="10"/>
      <c r="T33" s="67">
        <f>$U$33/$D$34</f>
        <v>0</v>
      </c>
      <c r="U33" s="213">
        <f t="shared" si="1"/>
        <v>0</v>
      </c>
      <c r="V33" s="2">
        <f>$I$33*($F$98+1)</f>
        <v>0</v>
      </c>
      <c r="W33" s="19">
        <f>$V$33/$D$34*$U$33</f>
        <v>0</v>
      </c>
      <c r="X33" s="19">
        <f>($W$33*$F$87)</f>
        <v>0</v>
      </c>
      <c r="Y33" s="19">
        <f>SUM($W$33:$X$33)</f>
        <v>0</v>
      </c>
      <c r="AA33" s="67">
        <f>$AB$33/$D$34</f>
        <v>0</v>
      </c>
      <c r="AB33" s="213">
        <f t="shared" si="2"/>
        <v>0</v>
      </c>
      <c r="AC33" s="2">
        <f>$V$33*(F98+1)</f>
        <v>0</v>
      </c>
      <c r="AD33" s="11">
        <f>$AC$33/$D$34*$AB33</f>
        <v>0</v>
      </c>
      <c r="AE33" s="11">
        <f>($AD$33*$F$87)</f>
        <v>0</v>
      </c>
      <c r="AF33" s="11">
        <f>SUM($AD$33:$AE$33)</f>
        <v>0</v>
      </c>
      <c r="AH33" s="67">
        <f>$AI$33/$D$34</f>
        <v>0</v>
      </c>
      <c r="AI33" s="213">
        <f t="shared" si="3"/>
        <v>0</v>
      </c>
      <c r="AJ33" s="2">
        <f>$AC$33*(F98+1)</f>
        <v>0</v>
      </c>
      <c r="AK33" s="21">
        <f>$AJ$33/$D$34*$AI$33</f>
        <v>0</v>
      </c>
      <c r="AL33" s="21">
        <f>($AK$33*$F$87)</f>
        <v>0</v>
      </c>
      <c r="AM33" s="21">
        <f>SUM($AK$33:$AL$33)</f>
        <v>0</v>
      </c>
      <c r="AO33" s="67">
        <f>$AP$33/$D$34</f>
        <v>0</v>
      </c>
      <c r="AP33" s="213">
        <f>AI33</f>
        <v>0</v>
      </c>
      <c r="AQ33" s="2">
        <f>$AJ$33*(F98+1)</f>
        <v>0</v>
      </c>
      <c r="AR33" s="23">
        <f>$AQ$33/$D$34*$AP$33</f>
        <v>0</v>
      </c>
      <c r="AS33" s="23">
        <f>($AR$33*$F$87)</f>
        <v>0</v>
      </c>
      <c r="AT33" s="23">
        <f>SUM($AR$33:$AS$33)</f>
        <v>0</v>
      </c>
    </row>
    <row r="34" spans="1:46" s="92" customFormat="1" hidden="1" outlineLevel="1" x14ac:dyDescent="0.15">
      <c r="A34" s="302"/>
      <c r="B34" s="89" t="s">
        <v>64</v>
      </c>
      <c r="C34" s="207">
        <v>0</v>
      </c>
      <c r="D34" s="208">
        <v>9</v>
      </c>
      <c r="E34" s="209" t="s">
        <v>51</v>
      </c>
      <c r="F34" s="114">
        <f t="shared" si="5"/>
        <v>0</v>
      </c>
      <c r="G34" s="90">
        <f>$H$34/$D$34</f>
        <v>0</v>
      </c>
      <c r="H34" s="214">
        <v>0</v>
      </c>
      <c r="I34" s="113">
        <f>C34*(100%+I7)</f>
        <v>0</v>
      </c>
      <c r="J34" s="91">
        <f>(($I$34/$D$34)*$H$34)</f>
        <v>0</v>
      </c>
      <c r="K34" s="91">
        <f>($J$34*$F$82)+($F$34/$D$34*$H$34)</f>
        <v>0</v>
      </c>
      <c r="L34" s="91">
        <f>SUM($J$34:$K$34)</f>
        <v>0</v>
      </c>
      <c r="N34" s="93">
        <f>$Y$34</f>
        <v>0</v>
      </c>
      <c r="O34" s="93">
        <f>$AF$34</f>
        <v>0</v>
      </c>
      <c r="P34" s="93">
        <f>$AM$34</f>
        <v>0</v>
      </c>
      <c r="Q34" s="93">
        <f>$AT$34</f>
        <v>0</v>
      </c>
      <c r="R34" s="93">
        <f>SUM($L$34:$Q$34)</f>
        <v>0</v>
      </c>
      <c r="S34" s="94"/>
      <c r="T34" s="90">
        <f>$U$34/$D$34</f>
        <v>0</v>
      </c>
      <c r="U34" s="214">
        <f t="shared" si="1"/>
        <v>0</v>
      </c>
      <c r="V34" s="91">
        <f>$I$34*($F$98+1)</f>
        <v>0</v>
      </c>
      <c r="W34" s="95">
        <f>$V$34/$D$34*$U$34</f>
        <v>0</v>
      </c>
      <c r="X34" s="95">
        <f>($W$34*$F$87)+($F$34*(1+$F$98)/$D$34*$U$34)</f>
        <v>0</v>
      </c>
      <c r="Y34" s="95">
        <f>SUM($W$34:$X$34)</f>
        <v>0</v>
      </c>
      <c r="AA34" s="90">
        <f>$AB$34/$D$34</f>
        <v>0</v>
      </c>
      <c r="AB34" s="214">
        <f t="shared" si="2"/>
        <v>0</v>
      </c>
      <c r="AC34" s="91">
        <f>$V$34*(F98+1)</f>
        <v>0</v>
      </c>
      <c r="AD34" s="96">
        <f>$AC$34/$D$34*$AB$34</f>
        <v>0</v>
      </c>
      <c r="AE34" s="96">
        <f>($AD$34*$F$87)+(($F$34*(1+$F$98)^2)/$D$34*$AB$34)</f>
        <v>0</v>
      </c>
      <c r="AF34" s="96">
        <f>SUM($AD$34:$AE$34)</f>
        <v>0</v>
      </c>
      <c r="AH34" s="90">
        <f>$AI$34/$D$34</f>
        <v>0</v>
      </c>
      <c r="AI34" s="214">
        <f t="shared" si="3"/>
        <v>0</v>
      </c>
      <c r="AJ34" s="91">
        <f>$AC$34*(F98+1)</f>
        <v>0</v>
      </c>
      <c r="AK34" s="97">
        <f>$AJ$34/$D$34*$AI$34</f>
        <v>0</v>
      </c>
      <c r="AL34" s="97">
        <f>($AK$34*$F$87)+(($F$34*(1+$F$98)^3)/$D$34*$AI$34)</f>
        <v>0</v>
      </c>
      <c r="AM34" s="97">
        <f>SUM($AK$34:$AL$34)</f>
        <v>0</v>
      </c>
      <c r="AO34" s="90">
        <f>$AP$34/$D$34</f>
        <v>0</v>
      </c>
      <c r="AP34" s="214">
        <f t="shared" ref="AP34:AP40" si="7">AI34</f>
        <v>0</v>
      </c>
      <c r="AQ34" s="91">
        <f>$AJ$34*(F98+1)</f>
        <v>0</v>
      </c>
      <c r="AR34" s="98">
        <f>$AQ$34/$D$34*$AP$34</f>
        <v>0</v>
      </c>
      <c r="AS34" s="98">
        <f>($AR$34*$F$87)+(($F$34*(1+$F$98)^4)/$D$34*$AP$34)</f>
        <v>0</v>
      </c>
      <c r="AT34" s="98">
        <f>SUM($AR$34:$AS$34)</f>
        <v>0</v>
      </c>
    </row>
    <row r="35" spans="1:46" s="3" customFormat="1" hidden="1" outlineLevel="1" x14ac:dyDescent="0.15">
      <c r="A35" s="301"/>
      <c r="B35" t="s">
        <v>42</v>
      </c>
      <c r="C35" s="81"/>
      <c r="D35" s="82"/>
      <c r="E35" s="81"/>
      <c r="F35" s="7">
        <f t="shared" si="5"/>
        <v>0</v>
      </c>
      <c r="G35" s="67">
        <f>$H$35/$D$36</f>
        <v>0</v>
      </c>
      <c r="H35" s="213">
        <v>0</v>
      </c>
      <c r="I35" s="107">
        <f>C36*(100%+I7)</f>
        <v>0</v>
      </c>
      <c r="J35" s="2">
        <f>(($I$35/$D$36)*H35)</f>
        <v>0</v>
      </c>
      <c r="K35" s="2">
        <f>($J$35*$F$82)</f>
        <v>0</v>
      </c>
      <c r="L35" s="2">
        <f>SUM($J$35:$K$35)</f>
        <v>0</v>
      </c>
      <c r="N35" s="6">
        <f>$Y$35</f>
        <v>0</v>
      </c>
      <c r="O35" s="6">
        <f>$AF$35</f>
        <v>0</v>
      </c>
      <c r="P35" s="6">
        <f>$AM$35</f>
        <v>0</v>
      </c>
      <c r="Q35" s="6">
        <f>$AT$35</f>
        <v>0</v>
      </c>
      <c r="R35" s="6">
        <f>SUM($L$35:$Q$35)</f>
        <v>0</v>
      </c>
      <c r="S35" s="10"/>
      <c r="T35" s="67">
        <f>$U$35/$D$36</f>
        <v>0</v>
      </c>
      <c r="U35" s="213">
        <f t="shared" si="1"/>
        <v>0</v>
      </c>
      <c r="V35" s="2">
        <f>$I$35*($F$98+1)</f>
        <v>0</v>
      </c>
      <c r="W35" s="19">
        <f>$V$35/$D$36*$U$35</f>
        <v>0</v>
      </c>
      <c r="X35" s="19">
        <f>($W$35*$F$87)</f>
        <v>0</v>
      </c>
      <c r="Y35" s="19">
        <f>SUM($W$35:$X$35)</f>
        <v>0</v>
      </c>
      <c r="AA35" s="67">
        <f>$AB$35/$D$36</f>
        <v>0</v>
      </c>
      <c r="AB35" s="213">
        <f t="shared" si="2"/>
        <v>0</v>
      </c>
      <c r="AC35" s="2">
        <f>$V$35*(F98+1)</f>
        <v>0</v>
      </c>
      <c r="AD35" s="11">
        <f>$AC$35/$D$36*$AB$35</f>
        <v>0</v>
      </c>
      <c r="AE35" s="11">
        <f>($AD$35*$F$87)</f>
        <v>0</v>
      </c>
      <c r="AF35" s="11">
        <f>SUM($AD$35:$AE$35)</f>
        <v>0</v>
      </c>
      <c r="AH35" s="67">
        <f>$AI$35/$D$36</f>
        <v>0</v>
      </c>
      <c r="AI35" s="213">
        <f t="shared" si="3"/>
        <v>0</v>
      </c>
      <c r="AJ35" s="2">
        <f>$AC$35*(F98+1)</f>
        <v>0</v>
      </c>
      <c r="AK35" s="21">
        <f>$AJ$35/$D$36*$AI$35</f>
        <v>0</v>
      </c>
      <c r="AL35" s="21">
        <f>($AK$35*$F$87)</f>
        <v>0</v>
      </c>
      <c r="AM35" s="21">
        <f>SUM($AK$35:$AL$35)</f>
        <v>0</v>
      </c>
      <c r="AO35" s="67">
        <f>$AP$35/$D$36</f>
        <v>0</v>
      </c>
      <c r="AP35" s="213">
        <f t="shared" si="7"/>
        <v>0</v>
      </c>
      <c r="AQ35" s="2">
        <f>$AJ$35*(F98+1)</f>
        <v>0</v>
      </c>
      <c r="AR35" s="23">
        <f>$AQ$35/$D$36*$AP$35</f>
        <v>0</v>
      </c>
      <c r="AS35" s="23">
        <f>($AR$35*$F$87)</f>
        <v>0</v>
      </c>
      <c r="AT35" s="23">
        <f>SUM($AR$35:$AS$35)</f>
        <v>0</v>
      </c>
    </row>
    <row r="36" spans="1:46" s="92" customFormat="1" hidden="1" outlineLevel="1" x14ac:dyDescent="0.15">
      <c r="A36" s="302"/>
      <c r="B36" s="89" t="s">
        <v>64</v>
      </c>
      <c r="C36" s="207">
        <v>0</v>
      </c>
      <c r="D36" s="208">
        <v>9</v>
      </c>
      <c r="E36" s="209" t="s">
        <v>51</v>
      </c>
      <c r="F36" s="114">
        <f t="shared" si="5"/>
        <v>0</v>
      </c>
      <c r="G36" s="90">
        <f>$H$36/$D$36</f>
        <v>0</v>
      </c>
      <c r="H36" s="214">
        <v>0</v>
      </c>
      <c r="I36" s="113">
        <f>C36*(100%+I7)</f>
        <v>0</v>
      </c>
      <c r="J36" s="91">
        <f>(($I$36/$D$36)*$H$36)</f>
        <v>0</v>
      </c>
      <c r="K36" s="91">
        <f>($J$36*$F$82)+($F$36/$D$36*$H$36)</f>
        <v>0</v>
      </c>
      <c r="L36" s="91">
        <f>SUM($J$36:$K$36)</f>
        <v>0</v>
      </c>
      <c r="N36" s="93">
        <f>$Y$36</f>
        <v>0</v>
      </c>
      <c r="O36" s="93">
        <f>$AF$36</f>
        <v>0</v>
      </c>
      <c r="P36" s="93">
        <f>$AM$36</f>
        <v>0</v>
      </c>
      <c r="Q36" s="93">
        <f>$AT$36</f>
        <v>0</v>
      </c>
      <c r="R36" s="93">
        <f>SUM($L$36:$Q$36)</f>
        <v>0</v>
      </c>
      <c r="S36" s="94"/>
      <c r="T36" s="90">
        <f>$U$36/$D$36</f>
        <v>0</v>
      </c>
      <c r="U36" s="214">
        <f t="shared" si="1"/>
        <v>0</v>
      </c>
      <c r="V36" s="91">
        <f>$I$36*($F$98+1)</f>
        <v>0</v>
      </c>
      <c r="W36" s="95">
        <f>$V$36/$D$36*$U$36</f>
        <v>0</v>
      </c>
      <c r="X36" s="95">
        <f>($W$36*$F$87)+($F$36*(1+$F$98)/$D$36*$U$36)</f>
        <v>0</v>
      </c>
      <c r="Y36" s="95">
        <f>SUM($W$36:$X$36)</f>
        <v>0</v>
      </c>
      <c r="AA36" s="90">
        <f>$AB$36/$D$36</f>
        <v>0</v>
      </c>
      <c r="AB36" s="214">
        <f t="shared" si="2"/>
        <v>0</v>
      </c>
      <c r="AC36" s="91">
        <f>$V$36*(F98+1)</f>
        <v>0</v>
      </c>
      <c r="AD36" s="96">
        <f>$AC$36/$D$36*$AB$36</f>
        <v>0</v>
      </c>
      <c r="AE36" s="96">
        <f>($AD$36*$F$87)+(($F$36*(1+$F$98)^2)/$D$36*$AB$36)</f>
        <v>0</v>
      </c>
      <c r="AF36" s="96">
        <f>SUM($AD$36:$AE$36)</f>
        <v>0</v>
      </c>
      <c r="AH36" s="90">
        <f>$AI$36/$D$36</f>
        <v>0</v>
      </c>
      <c r="AI36" s="214">
        <f t="shared" si="3"/>
        <v>0</v>
      </c>
      <c r="AJ36" s="91">
        <f>$AC$36*(F98+1)</f>
        <v>0</v>
      </c>
      <c r="AK36" s="97">
        <f>$AJ$36/$D$36*$AI$36</f>
        <v>0</v>
      </c>
      <c r="AL36" s="97">
        <f>($AK$36*$F$87)+(($F$36*(1+$F$98)^3)/$D$36*$AI$36)</f>
        <v>0</v>
      </c>
      <c r="AM36" s="97">
        <f>SUM($AK$36:$AL$36)</f>
        <v>0</v>
      </c>
      <c r="AO36" s="90">
        <f>$AP$36/$D$36</f>
        <v>0</v>
      </c>
      <c r="AP36" s="214">
        <f t="shared" si="7"/>
        <v>0</v>
      </c>
      <c r="AQ36" s="91">
        <f>$AJ$36*(F98+1)</f>
        <v>0</v>
      </c>
      <c r="AR36" s="98">
        <f>$AQ$36/$D$36*$AP$36</f>
        <v>0</v>
      </c>
      <c r="AS36" s="98">
        <f>($AR$36*$F$87)+(($F$36*(1+$F$98)^4)/$D$36*$AP$36)</f>
        <v>0</v>
      </c>
      <c r="AT36" s="98">
        <f>SUM($AR$36:$AS$36)</f>
        <v>0</v>
      </c>
    </row>
    <row r="37" spans="1:46" s="3" customFormat="1" hidden="1" outlineLevel="1" x14ac:dyDescent="0.15">
      <c r="A37" s="301"/>
      <c r="B37" t="s">
        <v>42</v>
      </c>
      <c r="C37" s="81"/>
      <c r="D37" s="82"/>
      <c r="E37" s="81"/>
      <c r="F37" s="7">
        <f t="shared" si="5"/>
        <v>0</v>
      </c>
      <c r="G37" s="67">
        <f>$H$37/$D$38</f>
        <v>0</v>
      </c>
      <c r="H37" s="213">
        <v>0</v>
      </c>
      <c r="I37" s="107">
        <f>C38*(100%+I7)</f>
        <v>0</v>
      </c>
      <c r="J37" s="2">
        <f>(($I$37/$D$38)*$H$37)</f>
        <v>0</v>
      </c>
      <c r="K37" s="2">
        <f>($J$37*$F$82)</f>
        <v>0</v>
      </c>
      <c r="L37" s="2">
        <f>SUM($J$37:$K$37)</f>
        <v>0</v>
      </c>
      <c r="N37" s="6">
        <f>$Y$37</f>
        <v>0</v>
      </c>
      <c r="O37" s="6">
        <f>$AF$37</f>
        <v>0</v>
      </c>
      <c r="P37" s="6">
        <f>$AM$37</f>
        <v>0</v>
      </c>
      <c r="Q37" s="6">
        <f>$AT$37</f>
        <v>0</v>
      </c>
      <c r="R37" s="6">
        <f>SUM($L$37:$Q$37)</f>
        <v>0</v>
      </c>
      <c r="S37" s="10"/>
      <c r="T37" s="67">
        <f>$U$37/$D$38</f>
        <v>0</v>
      </c>
      <c r="U37" s="213">
        <f t="shared" si="1"/>
        <v>0</v>
      </c>
      <c r="V37" s="2">
        <f>$I$37*($F$98+1)</f>
        <v>0</v>
      </c>
      <c r="W37" s="19">
        <f>$V$37/$D$38*$U$37</f>
        <v>0</v>
      </c>
      <c r="X37" s="19">
        <f>($W$37*$F$87)</f>
        <v>0</v>
      </c>
      <c r="Y37" s="19">
        <f>SUM($W$37:$X$37)</f>
        <v>0</v>
      </c>
      <c r="AA37" s="67">
        <f>$AB$37/$D$38</f>
        <v>0</v>
      </c>
      <c r="AB37" s="213">
        <f t="shared" si="2"/>
        <v>0</v>
      </c>
      <c r="AC37" s="2">
        <f>$V$37*(F98+1)</f>
        <v>0</v>
      </c>
      <c r="AD37" s="11">
        <f>$AC$37/$D$38*$AB$37</f>
        <v>0</v>
      </c>
      <c r="AE37" s="11">
        <f>($AD$37*$F$87)</f>
        <v>0</v>
      </c>
      <c r="AF37" s="11">
        <f>SUM($AD$37:$AE$37)</f>
        <v>0</v>
      </c>
      <c r="AH37" s="67">
        <f>$AI$37/$D$38</f>
        <v>0</v>
      </c>
      <c r="AI37" s="213">
        <f t="shared" si="3"/>
        <v>0</v>
      </c>
      <c r="AJ37" s="2">
        <f>$AC$37*(F98+1)</f>
        <v>0</v>
      </c>
      <c r="AK37" s="21">
        <f>$AJ$37/$D$38*$AI$37</f>
        <v>0</v>
      </c>
      <c r="AL37" s="21">
        <f>($AK$37*$F$87)</f>
        <v>0</v>
      </c>
      <c r="AM37" s="21">
        <f>SUM($AK$37:$AL$37)</f>
        <v>0</v>
      </c>
      <c r="AO37" s="67">
        <f>$AP$37/$D$38</f>
        <v>0</v>
      </c>
      <c r="AP37" s="213">
        <f t="shared" si="7"/>
        <v>0</v>
      </c>
      <c r="AQ37" s="2">
        <f>$AJ$37*(F98+1)</f>
        <v>0</v>
      </c>
      <c r="AR37" s="23">
        <f>$AQ$37/$D$38*$AP$37</f>
        <v>0</v>
      </c>
      <c r="AS37" s="23">
        <f>($AR$37*$F$87)</f>
        <v>0</v>
      </c>
      <c r="AT37" s="23">
        <f>SUM($AR$37:$AS$37)</f>
        <v>0</v>
      </c>
    </row>
    <row r="38" spans="1:46" s="92" customFormat="1" hidden="1" outlineLevel="1" x14ac:dyDescent="0.15">
      <c r="A38" s="302"/>
      <c r="B38" s="89" t="s">
        <v>64</v>
      </c>
      <c r="C38" s="207">
        <v>0</v>
      </c>
      <c r="D38" s="208">
        <v>9</v>
      </c>
      <c r="E38" s="209" t="s">
        <v>51</v>
      </c>
      <c r="F38" s="114">
        <f t="shared" si="5"/>
        <v>0</v>
      </c>
      <c r="G38" s="90">
        <f>$H$38/$D$38</f>
        <v>0</v>
      </c>
      <c r="H38" s="214">
        <v>0</v>
      </c>
      <c r="I38" s="113">
        <f>C38*(100%+I7)</f>
        <v>0</v>
      </c>
      <c r="J38" s="91">
        <f>(($I$38/$D$38)*$H$38)</f>
        <v>0</v>
      </c>
      <c r="K38" s="91">
        <f>($J$38*$F$82)+($F$38/$D$38*$H$38)</f>
        <v>0</v>
      </c>
      <c r="L38" s="91">
        <f>SUM($J$38:$K$38)</f>
        <v>0</v>
      </c>
      <c r="N38" s="93">
        <f>$Y$38</f>
        <v>0</v>
      </c>
      <c r="O38" s="93">
        <f>$AF$38</f>
        <v>0</v>
      </c>
      <c r="P38" s="93">
        <f>$AM$38</f>
        <v>0</v>
      </c>
      <c r="Q38" s="93">
        <f>$AT$38</f>
        <v>0</v>
      </c>
      <c r="R38" s="93">
        <f>SUM($L$38:$Q$38)</f>
        <v>0</v>
      </c>
      <c r="S38" s="94"/>
      <c r="T38" s="90">
        <f>$U$38/$D$38</f>
        <v>0</v>
      </c>
      <c r="U38" s="214">
        <f t="shared" si="1"/>
        <v>0</v>
      </c>
      <c r="V38" s="91">
        <f>$I$38*($F$98+1)</f>
        <v>0</v>
      </c>
      <c r="W38" s="95">
        <f>$V$38/$D$38*$U$38</f>
        <v>0</v>
      </c>
      <c r="X38" s="95">
        <f>($W$38*$F$87)+($F$38*(1+$F$98)/$D$38*$U$38)</f>
        <v>0</v>
      </c>
      <c r="Y38" s="95">
        <f>SUM($W$38:$X$38)</f>
        <v>0</v>
      </c>
      <c r="AA38" s="90">
        <f>$AB$38/$D$38</f>
        <v>0</v>
      </c>
      <c r="AB38" s="214">
        <f t="shared" si="2"/>
        <v>0</v>
      </c>
      <c r="AC38" s="91">
        <f>$V$38*(F98+1)</f>
        <v>0</v>
      </c>
      <c r="AD38" s="96">
        <f>$AC$38/$D$38*$AB$38</f>
        <v>0</v>
      </c>
      <c r="AE38" s="96">
        <f>($AD$38*$F$87)+(($F$38*(1+$F$98)^2)/$D$38*$AB$38)</f>
        <v>0</v>
      </c>
      <c r="AF38" s="96">
        <f>SUM($AD$38:$AE$38)</f>
        <v>0</v>
      </c>
      <c r="AH38" s="90">
        <f>$AI$38/$D$38</f>
        <v>0</v>
      </c>
      <c r="AI38" s="214">
        <f t="shared" si="3"/>
        <v>0</v>
      </c>
      <c r="AJ38" s="91">
        <f>$AC$38*(F98+1)</f>
        <v>0</v>
      </c>
      <c r="AK38" s="97">
        <f>$AJ$38/$D$38*$AI$38</f>
        <v>0</v>
      </c>
      <c r="AL38" s="97">
        <f>($AK$38*$F$87)+(($F$38*(1+$F$98)^3)/$D$38*$AI$38)</f>
        <v>0</v>
      </c>
      <c r="AM38" s="97">
        <f>SUM($AK$38:$AL$38)</f>
        <v>0</v>
      </c>
      <c r="AO38" s="90">
        <f>$AP$38/$D$38</f>
        <v>0</v>
      </c>
      <c r="AP38" s="214">
        <f t="shared" si="7"/>
        <v>0</v>
      </c>
      <c r="AQ38" s="91">
        <f>$AJ$38*(F98+1)</f>
        <v>0</v>
      </c>
      <c r="AR38" s="98">
        <f>$AQ$38/$D$38*$AP$38</f>
        <v>0</v>
      </c>
      <c r="AS38" s="98">
        <f>($AR$38*$F$87)+(($F$38*(1+$F$98)^4)/$D$38*$AP$38)</f>
        <v>0</v>
      </c>
      <c r="AT38" s="98">
        <f>SUM($AR$38:$AS$38)</f>
        <v>0</v>
      </c>
    </row>
    <row r="39" spans="1:46" s="3" customFormat="1" hidden="1" outlineLevel="1" x14ac:dyDescent="0.15">
      <c r="A39" s="301"/>
      <c r="B39" t="s">
        <v>42</v>
      </c>
      <c r="C39" s="81"/>
      <c r="D39" s="82"/>
      <c r="E39" s="81"/>
      <c r="F39" s="7">
        <f t="shared" si="5"/>
        <v>0</v>
      </c>
      <c r="G39" s="67">
        <f>$H$39/$D$40</f>
        <v>0</v>
      </c>
      <c r="H39" s="213">
        <v>0</v>
      </c>
      <c r="I39" s="107">
        <f>C40*(100%+I7)</f>
        <v>0</v>
      </c>
      <c r="J39" s="2">
        <f>(($I$39/$D$40)*$H$39)</f>
        <v>0</v>
      </c>
      <c r="K39" s="2">
        <f>($J$39*$F$82)</f>
        <v>0</v>
      </c>
      <c r="L39" s="2">
        <f>SUM($J$39:$K$39)</f>
        <v>0</v>
      </c>
      <c r="N39" s="6">
        <f>$Y$39</f>
        <v>0</v>
      </c>
      <c r="O39" s="6">
        <f>$AF$39</f>
        <v>0</v>
      </c>
      <c r="P39" s="6">
        <f>$AM$39</f>
        <v>0</v>
      </c>
      <c r="Q39" s="6">
        <f>$AT$39</f>
        <v>0</v>
      </c>
      <c r="R39" s="6">
        <f>SUM($L$39:$Q$39)</f>
        <v>0</v>
      </c>
      <c r="S39" s="10"/>
      <c r="T39" s="67">
        <f>$U$39/$D$40</f>
        <v>0</v>
      </c>
      <c r="U39" s="213">
        <f t="shared" si="1"/>
        <v>0</v>
      </c>
      <c r="V39" s="2">
        <f>$I$39*($F$98+1)</f>
        <v>0</v>
      </c>
      <c r="W39" s="19">
        <f>$V$39/$D$40*$U$39</f>
        <v>0</v>
      </c>
      <c r="X39" s="19">
        <f>($W$39*$F$87)</f>
        <v>0</v>
      </c>
      <c r="Y39" s="19">
        <f>SUM($W$39:$X$39)</f>
        <v>0</v>
      </c>
      <c r="AA39" s="67">
        <f>$AB$39/$D$40</f>
        <v>0</v>
      </c>
      <c r="AB39" s="213">
        <f t="shared" si="2"/>
        <v>0</v>
      </c>
      <c r="AC39" s="2">
        <f>$V$39*(F98+1)</f>
        <v>0</v>
      </c>
      <c r="AD39" s="11">
        <f>$AC$39/$D$40*$AB$39</f>
        <v>0</v>
      </c>
      <c r="AE39" s="11">
        <f>($AD$39*$F$87)</f>
        <v>0</v>
      </c>
      <c r="AF39" s="11">
        <f>SUM($AD$39:$AE$39)</f>
        <v>0</v>
      </c>
      <c r="AH39" s="67">
        <f>$AI$39/$D$40</f>
        <v>0</v>
      </c>
      <c r="AI39" s="213">
        <f t="shared" si="3"/>
        <v>0</v>
      </c>
      <c r="AJ39" s="2">
        <f>$AC$39*(F98+1)</f>
        <v>0</v>
      </c>
      <c r="AK39" s="21">
        <f>$AJ$39/$D$40*$AI$39</f>
        <v>0</v>
      </c>
      <c r="AL39" s="21">
        <f>($AK$39*$F$87)</f>
        <v>0</v>
      </c>
      <c r="AM39" s="21">
        <f>SUM($AK$39:$AL$39)</f>
        <v>0</v>
      </c>
      <c r="AO39" s="67">
        <f>$AP$39/$D$40</f>
        <v>0</v>
      </c>
      <c r="AP39" s="213">
        <f t="shared" si="7"/>
        <v>0</v>
      </c>
      <c r="AQ39" s="2">
        <f>$AJ$39*(F98+1)</f>
        <v>0</v>
      </c>
      <c r="AR39" s="23">
        <f>$AQ$39/$D$40*$AP$39</f>
        <v>0</v>
      </c>
      <c r="AS39" s="23">
        <f>($AR$39*$F$87)</f>
        <v>0</v>
      </c>
      <c r="AT39" s="23">
        <f>SUM($AR$39:$AS$39)</f>
        <v>0</v>
      </c>
    </row>
    <row r="40" spans="1:46" s="92" customFormat="1" hidden="1" outlineLevel="1" x14ac:dyDescent="0.15">
      <c r="A40" s="302"/>
      <c r="B40" s="89" t="s">
        <v>64</v>
      </c>
      <c r="C40" s="207">
        <v>0</v>
      </c>
      <c r="D40" s="208">
        <v>9</v>
      </c>
      <c r="E40" s="209" t="s">
        <v>51</v>
      </c>
      <c r="F40" s="114">
        <f t="shared" si="5"/>
        <v>0</v>
      </c>
      <c r="G40" s="90">
        <f>$H$40/$D$40</f>
        <v>0</v>
      </c>
      <c r="H40" s="214">
        <v>0</v>
      </c>
      <c r="I40" s="113">
        <f>C40*(100%+I7)</f>
        <v>0</v>
      </c>
      <c r="J40" s="91">
        <f>(($I$40/$D$40)*$H$40)</f>
        <v>0</v>
      </c>
      <c r="K40" s="91">
        <f>($J$40*$F$82)+($F$40/$D$40*$H$40)</f>
        <v>0</v>
      </c>
      <c r="L40" s="91">
        <f>SUM($J$40:$K$40)</f>
        <v>0</v>
      </c>
      <c r="N40" s="93">
        <f>$Y$40</f>
        <v>0</v>
      </c>
      <c r="O40" s="93">
        <f>$AF$40</f>
        <v>0</v>
      </c>
      <c r="P40" s="93">
        <f>$AM$40</f>
        <v>0</v>
      </c>
      <c r="Q40" s="93">
        <f>$AT$40</f>
        <v>0</v>
      </c>
      <c r="R40" s="93">
        <f>SUM($L$40:$Q$40)</f>
        <v>0</v>
      </c>
      <c r="S40" s="94"/>
      <c r="T40" s="90">
        <f>$U$40/$D$40</f>
        <v>0</v>
      </c>
      <c r="U40" s="214">
        <f t="shared" si="1"/>
        <v>0</v>
      </c>
      <c r="V40" s="91">
        <f>$I$40*($F$98+1)</f>
        <v>0</v>
      </c>
      <c r="W40" s="95">
        <f>$V$40/$D$40*$U$40</f>
        <v>0</v>
      </c>
      <c r="X40" s="95">
        <f>($W$40*$F$87)+($F$40*(1+$F$98)/$D$40*$U$40)</f>
        <v>0</v>
      </c>
      <c r="Y40" s="95">
        <f>SUM($W$40:$X$40)</f>
        <v>0</v>
      </c>
      <c r="AA40" s="90">
        <f>$AB$40/$D$40</f>
        <v>0</v>
      </c>
      <c r="AB40" s="214">
        <f t="shared" si="2"/>
        <v>0</v>
      </c>
      <c r="AC40" s="91">
        <f>$V$40*(F98+1)</f>
        <v>0</v>
      </c>
      <c r="AD40" s="96">
        <f>$AC$40/$D$40*$AB$40</f>
        <v>0</v>
      </c>
      <c r="AE40" s="96">
        <f>($AD$40*$F$87)+(($F$40*(1+$F$98)^2)/$D$40*$AB$40)</f>
        <v>0</v>
      </c>
      <c r="AF40" s="96">
        <f>SUM($AD$40:$AE$40)</f>
        <v>0</v>
      </c>
      <c r="AH40" s="90">
        <f>$AI$40/$D$40</f>
        <v>0</v>
      </c>
      <c r="AI40" s="214">
        <f t="shared" si="3"/>
        <v>0</v>
      </c>
      <c r="AJ40" s="91">
        <f>$AC$40*(F98+1)</f>
        <v>0</v>
      </c>
      <c r="AK40" s="97">
        <f>$AJ$40/$D$40*$AI$40</f>
        <v>0</v>
      </c>
      <c r="AL40" s="97">
        <f>($AK$40*$F$87)+(($F$40*(1+$F$98)^3)/$D$40*$AI$40)</f>
        <v>0</v>
      </c>
      <c r="AM40" s="97">
        <f>SUM($AK$40:$AL$40)</f>
        <v>0</v>
      </c>
      <c r="AO40" s="90">
        <f>$AP$40/$D$40</f>
        <v>0</v>
      </c>
      <c r="AP40" s="214">
        <f t="shared" si="7"/>
        <v>0</v>
      </c>
      <c r="AQ40" s="91">
        <f>$AJ$40*(F98+1)</f>
        <v>0</v>
      </c>
      <c r="AR40" s="98">
        <f>$AQ$40/$D$40*$AP$40</f>
        <v>0</v>
      </c>
      <c r="AS40" s="98">
        <f>($AR$40*$F$87)+(($F$40*(1+$F$98)^4)/$D$40*$AP$40)</f>
        <v>0</v>
      </c>
      <c r="AT40" s="98">
        <f>SUM($AR$40:$AS$40)</f>
        <v>0</v>
      </c>
    </row>
    <row r="41" spans="1:46" s="3" customFormat="1" collapsed="1" x14ac:dyDescent="0.15">
      <c r="A41" s="205"/>
      <c r="B41" s="202" t="s">
        <v>112</v>
      </c>
      <c r="C41" s="210">
        <v>0</v>
      </c>
      <c r="D41" s="81"/>
      <c r="E41" s="209" t="s">
        <v>51</v>
      </c>
      <c r="F41" s="7">
        <f>IF(E41="Employee Only",$F$92,IF(E41="Employee &amp; Children",$F$94,IF(E41="Employee &amp; Spouse",$F$95,IF(E41="Employee &amp; Family",$F$96,IF(E41="Student",$F$97,IF(E41="Employee Combined Credit",$F$93,0))))))</f>
        <v>0</v>
      </c>
      <c r="G41" s="85">
        <f>$H$41/12</f>
        <v>0</v>
      </c>
      <c r="H41" s="213">
        <v>0</v>
      </c>
      <c r="I41" s="107">
        <f>C41*(100%+I7)</f>
        <v>0</v>
      </c>
      <c r="J41" s="2">
        <f>(($I$41/12)*$H$41)</f>
        <v>0</v>
      </c>
      <c r="K41" s="2">
        <f>($J$41*$F$83)+($F$41/12*$H$41)</f>
        <v>0</v>
      </c>
      <c r="L41" s="2">
        <f>SUM($J$41:$K$41)</f>
        <v>0</v>
      </c>
      <c r="N41" s="6">
        <f>$Y$41</f>
        <v>0</v>
      </c>
      <c r="O41" s="6">
        <f>$AF$41</f>
        <v>0</v>
      </c>
      <c r="P41" s="6">
        <f>$AM$41</f>
        <v>0</v>
      </c>
      <c r="Q41" s="6">
        <f>$AT$41</f>
        <v>0</v>
      </c>
      <c r="R41" s="6">
        <f>SUM($L$41:$Q$41)</f>
        <v>0</v>
      </c>
      <c r="S41" s="10"/>
      <c r="T41" s="85">
        <f>$U$41/12</f>
        <v>0</v>
      </c>
      <c r="U41" s="213">
        <f t="shared" si="1"/>
        <v>0</v>
      </c>
      <c r="V41" s="2">
        <f>$I$41*($F$98+1)</f>
        <v>0</v>
      </c>
      <c r="W41" s="19">
        <f>$V$41/12*$U$41</f>
        <v>0</v>
      </c>
      <c r="X41" s="19">
        <f>($W$41*$F$88)+(($F$41*(1+$F$98))/12*U$41)</f>
        <v>0</v>
      </c>
      <c r="Y41" s="19">
        <f>SUM($W$41:$X$41)</f>
        <v>0</v>
      </c>
      <c r="AA41" s="85">
        <f>$AB$41/12</f>
        <v>0</v>
      </c>
      <c r="AB41" s="213">
        <f t="shared" si="2"/>
        <v>0</v>
      </c>
      <c r="AC41" s="2">
        <f>$V$41*(F98+1)</f>
        <v>0</v>
      </c>
      <c r="AD41" s="11">
        <f>$AC$41/12*$AB$41</f>
        <v>0</v>
      </c>
      <c r="AE41" s="11">
        <f>($AD$41*$F$88)+(($F$41*(1+$F$98)^2)/12*$AB$41)</f>
        <v>0</v>
      </c>
      <c r="AF41" s="11">
        <f>SUM($AD$41:$AE$41)</f>
        <v>0</v>
      </c>
      <c r="AH41" s="85">
        <f>$AI$41/12</f>
        <v>0</v>
      </c>
      <c r="AI41" s="213">
        <f>AB41</f>
        <v>0</v>
      </c>
      <c r="AJ41" s="2">
        <f>$AC$41*(F98+1)</f>
        <v>0</v>
      </c>
      <c r="AK41" s="21">
        <f>$AJ$41/12*$AI$41</f>
        <v>0</v>
      </c>
      <c r="AL41" s="21">
        <f>($AK$41*$F$88)+(($F$41*(1+$F$98)^3)/12*$AI$41)</f>
        <v>0</v>
      </c>
      <c r="AM41" s="21">
        <f>SUM($AK$41:$AL$41)</f>
        <v>0</v>
      </c>
      <c r="AO41" s="85">
        <f>$AP$41/12</f>
        <v>0</v>
      </c>
      <c r="AP41" s="213">
        <f t="shared" si="4"/>
        <v>0</v>
      </c>
      <c r="AQ41" s="2">
        <f>$AJ$41*(F98+1)</f>
        <v>0</v>
      </c>
      <c r="AR41" s="23">
        <f>$AQ$41/12*$AP$41</f>
        <v>0</v>
      </c>
      <c r="AS41" s="23">
        <f>($AR$41*$F$88)+(($F$41*(1+$F$98)^4)/12*$AP$41)</f>
        <v>0</v>
      </c>
      <c r="AT41" s="23">
        <f>SUM($AR$41:$AS$41)</f>
        <v>0</v>
      </c>
    </row>
    <row r="42" spans="1:46" s="3" customFormat="1" x14ac:dyDescent="0.15">
      <c r="A42" s="205"/>
      <c r="B42" s="202" t="s">
        <v>112</v>
      </c>
      <c r="C42" s="210">
        <v>0</v>
      </c>
      <c r="D42" s="81"/>
      <c r="E42" s="209" t="s">
        <v>51</v>
      </c>
      <c r="F42" s="7">
        <f>IF(E42="Employee Only",$F$92,IF(E42="Employee &amp; Children",$F$94,IF(E42="Employee &amp; Spouse",$F$95,IF(E42="Employee &amp; Family",$F$96,IF(E42="Student",$F$97,IF(E42="Employee Combined Credit",$F$93,0))))))</f>
        <v>0</v>
      </c>
      <c r="G42" s="85">
        <f>$H$42/12</f>
        <v>0</v>
      </c>
      <c r="H42" s="213">
        <v>0</v>
      </c>
      <c r="I42" s="107">
        <f>C42*(100%+I7)</f>
        <v>0</v>
      </c>
      <c r="J42" s="2">
        <f>(($I$42/12)*$H$42)</f>
        <v>0</v>
      </c>
      <c r="K42" s="2">
        <f>($J$42*$F$83)+($F$42/12*$H$42)</f>
        <v>0</v>
      </c>
      <c r="L42" s="2">
        <f>SUM($J$42:$K$42)</f>
        <v>0</v>
      </c>
      <c r="N42" s="6">
        <f>$Y$42</f>
        <v>0</v>
      </c>
      <c r="O42" s="6">
        <f>$AF$42</f>
        <v>0</v>
      </c>
      <c r="P42" s="6">
        <f>$AM$42</f>
        <v>0</v>
      </c>
      <c r="Q42" s="6">
        <f>$AT$42</f>
        <v>0</v>
      </c>
      <c r="R42" s="6">
        <f>SUM($L$42:$Q$42)</f>
        <v>0</v>
      </c>
      <c r="S42" s="10"/>
      <c r="T42" s="85">
        <f>$U$42/12</f>
        <v>0</v>
      </c>
      <c r="U42" s="213">
        <f t="shared" si="1"/>
        <v>0</v>
      </c>
      <c r="V42" s="2">
        <f>$I$42*($F$98+1)</f>
        <v>0</v>
      </c>
      <c r="W42" s="19">
        <f>$V$42/12*$U$42</f>
        <v>0</v>
      </c>
      <c r="X42" s="19">
        <f>($W$42*$F$88)+(($F$42*(1+$F$98))/12*U$42)</f>
        <v>0</v>
      </c>
      <c r="Y42" s="19">
        <f>SUM($W$42:$X$42)</f>
        <v>0</v>
      </c>
      <c r="AA42" s="85">
        <f>$AB$42/12</f>
        <v>0</v>
      </c>
      <c r="AB42" s="213">
        <f t="shared" si="2"/>
        <v>0</v>
      </c>
      <c r="AC42" s="2">
        <f>$V$42*(F98+1)</f>
        <v>0</v>
      </c>
      <c r="AD42" s="11">
        <f>$AC$42/12*$AB$42</f>
        <v>0</v>
      </c>
      <c r="AE42" s="11">
        <f>($AD$42*$F$88)+(($F$42*(1+$F$98)^2)/12*$AB$42)</f>
        <v>0</v>
      </c>
      <c r="AF42" s="11">
        <f>SUM($AD$42:$AE$42)</f>
        <v>0</v>
      </c>
      <c r="AH42" s="85">
        <f>$AI$42/12</f>
        <v>0</v>
      </c>
      <c r="AI42" s="213">
        <f t="shared" si="3"/>
        <v>0</v>
      </c>
      <c r="AJ42" s="2">
        <f>$AC$42*(F98+1)</f>
        <v>0</v>
      </c>
      <c r="AK42" s="21">
        <f>$AJ$42/12*$AI$42</f>
        <v>0</v>
      </c>
      <c r="AL42" s="21">
        <f>($AK$42*$F$88)+(($F$42*(1+$F$98)^3)/12*$AI$42)</f>
        <v>0</v>
      </c>
      <c r="AM42" s="21">
        <f>SUM($AK$42:$AL$42)</f>
        <v>0</v>
      </c>
      <c r="AO42" s="85">
        <f>$AP$42/12</f>
        <v>0</v>
      </c>
      <c r="AP42" s="213">
        <f t="shared" si="4"/>
        <v>0</v>
      </c>
      <c r="AQ42" s="2">
        <f>$AJ$42*(F98+1)</f>
        <v>0</v>
      </c>
      <c r="AR42" s="23">
        <f>$AQ$42/12*$AP$42</f>
        <v>0</v>
      </c>
      <c r="AS42" s="23">
        <f>($AR$42*$F$88)+(($F$42*(1+$F$98)^4)/12*$AP$42)</f>
        <v>0</v>
      </c>
      <c r="AT42" s="23">
        <f>SUM($AR$42:$AS$42)</f>
        <v>0</v>
      </c>
    </row>
    <row r="43" spans="1:46" s="3" customFormat="1" x14ac:dyDescent="0.15">
      <c r="A43" s="205"/>
      <c r="B43" s="202" t="s">
        <v>112</v>
      </c>
      <c r="C43" s="210">
        <v>0</v>
      </c>
      <c r="D43" s="81"/>
      <c r="E43" s="209" t="s">
        <v>51</v>
      </c>
      <c r="F43" s="7">
        <f>IF(E43="Employee Only",$F$92,IF(E43="Employee &amp; Children",$F$94,IF(E43="Employee &amp; Spouse",$F$95,IF(E43="Employee &amp; Family",$F$96,IF(E43="Student",$F$97,IF(E43="Employee Combined Credit",$F$93,0))))))</f>
        <v>0</v>
      </c>
      <c r="G43" s="67">
        <f>$H$43/12</f>
        <v>0</v>
      </c>
      <c r="H43" s="213">
        <v>0</v>
      </c>
      <c r="I43" s="107">
        <f>C43*(100%+I7)</f>
        <v>0</v>
      </c>
      <c r="J43" s="2">
        <f>(($I$43/12)*$H$43)</f>
        <v>0</v>
      </c>
      <c r="K43" s="2">
        <f>($J$43*$F$83)+($F$43/12*$H$43)</f>
        <v>0</v>
      </c>
      <c r="L43" s="2">
        <f>SUM($J$43:$K$43)</f>
        <v>0</v>
      </c>
      <c r="N43" s="6">
        <f>$Y$43</f>
        <v>0</v>
      </c>
      <c r="O43" s="6">
        <f>$AF$43</f>
        <v>0</v>
      </c>
      <c r="P43" s="6">
        <f>$AM$43</f>
        <v>0</v>
      </c>
      <c r="Q43" s="6">
        <f>$AT$43</f>
        <v>0</v>
      </c>
      <c r="R43" s="6">
        <f>SUM($L$43:$Q$43)</f>
        <v>0</v>
      </c>
      <c r="S43" s="10"/>
      <c r="T43" s="67">
        <f>$U$43/12</f>
        <v>0</v>
      </c>
      <c r="U43" s="213">
        <f t="shared" si="1"/>
        <v>0</v>
      </c>
      <c r="V43" s="2">
        <f>$I$43*($F$98+1)</f>
        <v>0</v>
      </c>
      <c r="W43" s="19">
        <f>$V$43/12*$U$43</f>
        <v>0</v>
      </c>
      <c r="X43" s="19">
        <f>($W$43*$F$88)+(($F$43*(1+$F$98))/12*U$43)</f>
        <v>0</v>
      </c>
      <c r="Y43" s="19">
        <f>SUM($W$43:$X$43)</f>
        <v>0</v>
      </c>
      <c r="AA43" s="67">
        <f>$AB$43/12</f>
        <v>0</v>
      </c>
      <c r="AB43" s="213">
        <f t="shared" si="2"/>
        <v>0</v>
      </c>
      <c r="AC43" s="2">
        <f>$V$43*(F98+1)</f>
        <v>0</v>
      </c>
      <c r="AD43" s="11">
        <f>$AC$43/12*$AB$43</f>
        <v>0</v>
      </c>
      <c r="AE43" s="11">
        <f>($AD$43*$F$88)+(($F$43*(1+$F$98)^2)/12*$AB$43)</f>
        <v>0</v>
      </c>
      <c r="AF43" s="11">
        <f>SUM($AD$43:$AE$43)</f>
        <v>0</v>
      </c>
      <c r="AH43" s="67">
        <f>$AI$43/12</f>
        <v>0</v>
      </c>
      <c r="AI43" s="213">
        <f t="shared" si="3"/>
        <v>0</v>
      </c>
      <c r="AJ43" s="2">
        <f>$AC$43*(F98+1)</f>
        <v>0</v>
      </c>
      <c r="AK43" s="21">
        <f>$AJ$43/12*$AI$43</f>
        <v>0</v>
      </c>
      <c r="AL43" s="21">
        <f>($AK$43*$F$88)+(($F$43*(1+$F$98)^3)/12*$AI$43)</f>
        <v>0</v>
      </c>
      <c r="AM43" s="21">
        <f>SUM($AK$43:$AL$43)</f>
        <v>0</v>
      </c>
      <c r="AO43" s="67">
        <f>$AP$43/12</f>
        <v>0</v>
      </c>
      <c r="AP43" s="213">
        <f t="shared" si="4"/>
        <v>0</v>
      </c>
      <c r="AQ43" s="2">
        <f>$AJ$43*(F98+1)</f>
        <v>0</v>
      </c>
      <c r="AR43" s="23">
        <f>$AQ$43/12*$AP$43</f>
        <v>0</v>
      </c>
      <c r="AS43" s="23">
        <f>($AR$43*$F$88)+(($F$43*(1+$F$98)^4)/12*$AP$43)</f>
        <v>0</v>
      </c>
      <c r="AT43" s="23">
        <f>SUM($AR$43:$AS$43)</f>
        <v>0</v>
      </c>
    </row>
    <row r="44" spans="1:46" s="3" customFormat="1" hidden="1" outlineLevel="1" collapsed="1" x14ac:dyDescent="0.15">
      <c r="A44" s="204"/>
      <c r="B44" s="44" t="s">
        <v>112</v>
      </c>
      <c r="C44" s="210">
        <v>0</v>
      </c>
      <c r="D44" s="81"/>
      <c r="E44" s="209" t="s">
        <v>51</v>
      </c>
      <c r="F44" s="7">
        <f>IF(E44="Employee Only",$F$123,IF(E44="Employee &amp; Children",$F$125,IF(E44="Employee &amp; Spouse",$F$126,IF(E44="Employee &amp; Family",$F$127,IF(E44="Student",$F$128,IF(E44="Employee Combined Credit",$F$124,0))))))</f>
        <v>0</v>
      </c>
      <c r="G44" s="85">
        <f>$H$44/12</f>
        <v>0</v>
      </c>
      <c r="H44" s="213">
        <v>0</v>
      </c>
      <c r="I44" s="107">
        <f>C44*(100%+I7)</f>
        <v>0</v>
      </c>
      <c r="J44" s="2">
        <f>(($I$44/12)*$H$44)</f>
        <v>0</v>
      </c>
      <c r="K44" s="2">
        <f>($J$44*$F$83)+($F$44/12*$H$44)</f>
        <v>0</v>
      </c>
      <c r="L44" s="2">
        <f>SUM($J$44:$K$44)</f>
        <v>0</v>
      </c>
      <c r="N44" s="6">
        <f>$Y$44</f>
        <v>0</v>
      </c>
      <c r="O44" s="6">
        <f>$AF$44</f>
        <v>0</v>
      </c>
      <c r="P44" s="6">
        <f>$AM$44</f>
        <v>0</v>
      </c>
      <c r="Q44" s="6">
        <f>$AT$44</f>
        <v>0</v>
      </c>
      <c r="R44" s="6">
        <f>SUM($L$44:$Q$44)</f>
        <v>0</v>
      </c>
      <c r="S44" s="10"/>
      <c r="T44" s="85">
        <f>$U$44/12</f>
        <v>0</v>
      </c>
      <c r="U44" s="213">
        <f>H44</f>
        <v>0</v>
      </c>
      <c r="V44" s="2">
        <f>$I$44*($F$98+1)</f>
        <v>0</v>
      </c>
      <c r="W44" s="19">
        <f>$V$44/12*$U$44</f>
        <v>0</v>
      </c>
      <c r="X44" s="19">
        <f>($W$44*$F$88)+(($F$44*(1+$F$98))/12*U$44)</f>
        <v>0</v>
      </c>
      <c r="Y44" s="19">
        <f>SUM($W$44:$X$44)</f>
        <v>0</v>
      </c>
      <c r="AA44" s="85">
        <f>$AB$44/12</f>
        <v>0</v>
      </c>
      <c r="AB44" s="213">
        <f t="shared" si="2"/>
        <v>0</v>
      </c>
      <c r="AC44" s="2">
        <f>$V$45*(F93+1)</f>
        <v>0</v>
      </c>
      <c r="AD44" s="11">
        <f>$AC$44/12*$AB$44</f>
        <v>0</v>
      </c>
      <c r="AE44" s="11">
        <f>($AD$44*$F$88)+(($F$44*(1+$F$98)^2)/12*$AB$44)</f>
        <v>0</v>
      </c>
      <c r="AF44" s="11">
        <f>SUM($AD$44:$AE$44)</f>
        <v>0</v>
      </c>
      <c r="AH44" s="85">
        <f>$AI$44/12</f>
        <v>0</v>
      </c>
      <c r="AI44" s="213">
        <f t="shared" si="3"/>
        <v>0</v>
      </c>
      <c r="AJ44" s="2">
        <f>$AC$44*(F98+1)</f>
        <v>0</v>
      </c>
      <c r="AK44" s="21">
        <f>$AJ$44/12*$AI$44</f>
        <v>0</v>
      </c>
      <c r="AL44" s="21">
        <f>($AK$44*$F$88)+(($F$44*(1+$F$98)^3)/12*$AI$44)</f>
        <v>0</v>
      </c>
      <c r="AM44" s="21">
        <f>SUM($AK$44:$AL$44)</f>
        <v>0</v>
      </c>
      <c r="AO44" s="85">
        <f>$AP$44/12</f>
        <v>0</v>
      </c>
      <c r="AP44" s="213">
        <f t="shared" si="4"/>
        <v>0</v>
      </c>
      <c r="AQ44" s="2">
        <f>$AJ$44*(F98+1)</f>
        <v>0</v>
      </c>
      <c r="AR44" s="23">
        <f>$AQ$44/12*$AP$44</f>
        <v>0</v>
      </c>
      <c r="AS44" s="23">
        <f>($AR$44*$F$98)+(($F$44*(1+$F$98)^4)/12*$AP$44)</f>
        <v>0</v>
      </c>
      <c r="AT44" s="23">
        <f>SUM($AR$44:$AS$44)</f>
        <v>0</v>
      </c>
    </row>
    <row r="45" spans="1:46" s="3" customFormat="1" hidden="1" outlineLevel="1" x14ac:dyDescent="0.15">
      <c r="A45" s="205"/>
      <c r="B45" s="44" t="s">
        <v>112</v>
      </c>
      <c r="C45" s="210">
        <v>0</v>
      </c>
      <c r="D45" s="81"/>
      <c r="E45" s="209" t="s">
        <v>51</v>
      </c>
      <c r="F45" s="7">
        <f>IF(E45="Employee Only",$F$123,IF(E45="Employee &amp; Children",$F$125,IF(E45="Employee &amp; Spouse",$F$126,IF(E45="Employee &amp; Family",$F$127,IF(E45="Student",$F$128,IF(E45="Employee Combined Credit",$F$124,0))))))</f>
        <v>0</v>
      </c>
      <c r="G45" s="85">
        <f>$H$45/12</f>
        <v>0</v>
      </c>
      <c r="H45" s="213">
        <v>0</v>
      </c>
      <c r="I45" s="107">
        <f>C45*(100%+I7)</f>
        <v>0</v>
      </c>
      <c r="J45" s="2">
        <f>(($I$45/12)*$H$45)</f>
        <v>0</v>
      </c>
      <c r="K45" s="2">
        <f>($J$45*$F$83)+($F$45/12*$H$45)</f>
        <v>0</v>
      </c>
      <c r="L45" s="2">
        <f>SUM($J$45:$K$45)</f>
        <v>0</v>
      </c>
      <c r="N45" s="6">
        <f>$Y$45</f>
        <v>0</v>
      </c>
      <c r="O45" s="6">
        <f>$AF$45</f>
        <v>0</v>
      </c>
      <c r="P45" s="6">
        <f>$AM$45</f>
        <v>0</v>
      </c>
      <c r="Q45" s="6">
        <f>$AT$45</f>
        <v>0</v>
      </c>
      <c r="R45" s="6">
        <f>SUM($L$45:$Q$45)</f>
        <v>0</v>
      </c>
      <c r="S45" s="10"/>
      <c r="T45" s="85">
        <f>$U$45/12</f>
        <v>0</v>
      </c>
      <c r="U45" s="213">
        <f t="shared" ref="U45:U47" si="8">H45</f>
        <v>0</v>
      </c>
      <c r="V45" s="2">
        <f>$I$45*($F$98+1)</f>
        <v>0</v>
      </c>
      <c r="W45" s="19">
        <f>$V$45/12*$U$45</f>
        <v>0</v>
      </c>
      <c r="X45" s="19">
        <f>($W$45*$F$88)+(($F$45*(1+$F$98))/12*U$45)</f>
        <v>0</v>
      </c>
      <c r="Y45" s="19">
        <f>SUM($W$45:$X$45)</f>
        <v>0</v>
      </c>
      <c r="AA45" s="85">
        <f>$AB$45/12</f>
        <v>0</v>
      </c>
      <c r="AB45" s="213">
        <f t="shared" si="2"/>
        <v>0</v>
      </c>
      <c r="AC45" s="2">
        <f>$V$45*(F98+1)</f>
        <v>0</v>
      </c>
      <c r="AD45" s="11">
        <f>$AC$45/12*$AB$45</f>
        <v>0</v>
      </c>
      <c r="AE45" s="11">
        <f>($AD$45*$F$88)+(($F$45*(1+$F$98)^2)/12*$AB$45)</f>
        <v>0</v>
      </c>
      <c r="AF45" s="11">
        <f>SUM($AD$45:$AE$45)</f>
        <v>0</v>
      </c>
      <c r="AH45" s="85">
        <f>$AI$45/12</f>
        <v>0</v>
      </c>
      <c r="AI45" s="213">
        <f t="shared" si="3"/>
        <v>0</v>
      </c>
      <c r="AJ45" s="2">
        <f>$AC$45*(F98+1)</f>
        <v>0</v>
      </c>
      <c r="AK45" s="21">
        <f>$AJ$45/12*$AI$45</f>
        <v>0</v>
      </c>
      <c r="AL45" s="21">
        <f>($AK$45*$F$88)+(($F$45*(1+$F$98)^3)/12*$AI$45)</f>
        <v>0</v>
      </c>
      <c r="AM45" s="21">
        <f>SUM($AK$45:$AL$45)</f>
        <v>0</v>
      </c>
      <c r="AO45" s="85">
        <f>$AP$45/12</f>
        <v>0</v>
      </c>
      <c r="AP45" s="213">
        <f t="shared" si="4"/>
        <v>0</v>
      </c>
      <c r="AQ45" s="2">
        <f>$AJ$45*(F128+1)</f>
        <v>0</v>
      </c>
      <c r="AR45" s="23">
        <f>$AQ$45/12*$AP$45</f>
        <v>0</v>
      </c>
      <c r="AS45" s="23">
        <f>($AR$45*$F$88)+(($F$45*(1+$F$98)^4)/12*$AP$45)</f>
        <v>0</v>
      </c>
      <c r="AT45" s="23">
        <f>SUM($AR$45:$AS$45)</f>
        <v>0</v>
      </c>
    </row>
    <row r="46" spans="1:46" s="3" customFormat="1" hidden="1" outlineLevel="1" x14ac:dyDescent="0.15">
      <c r="A46" s="205"/>
      <c r="B46" s="44" t="s">
        <v>112</v>
      </c>
      <c r="C46" s="210">
        <v>0</v>
      </c>
      <c r="D46" s="81"/>
      <c r="E46" s="209" t="s">
        <v>51</v>
      </c>
      <c r="F46" s="7">
        <f>IF(E46="Employee Only",$F$123,IF(E46="Employee &amp; Children",$F$125,IF(E46="Employee &amp; Spouse",$F$126,IF(E46="Employee &amp; Family",$F$127,IF(E46="Student",$F$128,IF(E46="Employee Combined Credit",$F$124,0))))))</f>
        <v>0</v>
      </c>
      <c r="G46" s="85">
        <f>$H$46/12</f>
        <v>0</v>
      </c>
      <c r="H46" s="213">
        <v>0</v>
      </c>
      <c r="I46" s="107">
        <f>C46*(100%+I7)</f>
        <v>0</v>
      </c>
      <c r="J46" s="2">
        <f>(($I$46/12)*$H$46)</f>
        <v>0</v>
      </c>
      <c r="K46" s="2">
        <f>($J$46*$F$83)+($F$46/12*$H$46)</f>
        <v>0</v>
      </c>
      <c r="L46" s="2">
        <f>SUM($J$46:$K$46)</f>
        <v>0</v>
      </c>
      <c r="N46" s="6">
        <f>$Y$46</f>
        <v>0</v>
      </c>
      <c r="O46" s="6">
        <f>$AF$46</f>
        <v>0</v>
      </c>
      <c r="P46" s="6">
        <f>$AM$46</f>
        <v>0</v>
      </c>
      <c r="Q46" s="6">
        <f>$AT$46</f>
        <v>0</v>
      </c>
      <c r="R46" s="6">
        <f>SUM($L$46:$Q$46)</f>
        <v>0</v>
      </c>
      <c r="S46" s="10"/>
      <c r="T46" s="85">
        <f>$U$46/12</f>
        <v>0</v>
      </c>
      <c r="U46" s="213">
        <f t="shared" si="8"/>
        <v>0</v>
      </c>
      <c r="V46" s="2">
        <f>$I$46*($F$98+1)</f>
        <v>0</v>
      </c>
      <c r="W46" s="19">
        <f>$V$46/12*$U$46</f>
        <v>0</v>
      </c>
      <c r="X46" s="19">
        <f>($W$47*$F$88)+(($F$47*(1+$F$98))/12*U$47)</f>
        <v>0</v>
      </c>
      <c r="Y46" s="19">
        <f>SUM($W$46:$X$46)</f>
        <v>0</v>
      </c>
      <c r="AA46" s="85">
        <f>$AB$46/12</f>
        <v>0</v>
      </c>
      <c r="AB46" s="213">
        <f t="shared" si="2"/>
        <v>0</v>
      </c>
      <c r="AC46" s="2">
        <f>$V$46*(F98+1)</f>
        <v>0</v>
      </c>
      <c r="AD46" s="11">
        <f>$AC$46/12*$AB$46</f>
        <v>0</v>
      </c>
      <c r="AE46" s="11">
        <f>($AD$46*$F$88)+(($F$46*(1+$F$98)^2)/12*$AB$46)</f>
        <v>0</v>
      </c>
      <c r="AF46" s="11">
        <f>SUM($AD$46:$AE$46)</f>
        <v>0</v>
      </c>
      <c r="AH46" s="85">
        <f>$AI$46/12</f>
        <v>0</v>
      </c>
      <c r="AI46" s="213">
        <f t="shared" si="3"/>
        <v>0</v>
      </c>
      <c r="AJ46" s="2">
        <f>$AC$46*(F98+1)</f>
        <v>0</v>
      </c>
      <c r="AK46" s="21">
        <f>$AJ$46/12*$AI$46</f>
        <v>0</v>
      </c>
      <c r="AL46" s="21">
        <f>($AK$46*$F$88)+(($F$46*(1+$F$98)^3)/12*$AI$46)</f>
        <v>0</v>
      </c>
      <c r="AM46" s="21">
        <f>SUM($AK$46:$AL$46)</f>
        <v>0</v>
      </c>
      <c r="AO46" s="85">
        <f>$AP$46/12</f>
        <v>0</v>
      </c>
      <c r="AP46" s="213">
        <f t="shared" si="4"/>
        <v>0</v>
      </c>
      <c r="AQ46" s="2">
        <f>$AJ$46*(F128+1)</f>
        <v>0</v>
      </c>
      <c r="AR46" s="23">
        <f>$AQ$46/12*$AP$46</f>
        <v>0</v>
      </c>
      <c r="AS46" s="23">
        <f>($AR$46*$F$88)+(($F$46*(1+$F$98)^4)/12*$AP$46)</f>
        <v>0</v>
      </c>
      <c r="AT46" s="23">
        <f>SUM($AR$46:$AS$46)</f>
        <v>0</v>
      </c>
    </row>
    <row r="47" spans="1:46" s="3" customFormat="1" hidden="1" outlineLevel="1" x14ac:dyDescent="0.15">
      <c r="A47" s="205"/>
      <c r="B47" s="44" t="s">
        <v>112</v>
      </c>
      <c r="C47" s="210">
        <v>0</v>
      </c>
      <c r="D47" s="81"/>
      <c r="E47" s="209" t="s">
        <v>51</v>
      </c>
      <c r="F47" s="7">
        <f>IF(E47="Employee Only",$F$123,IF(E47="Employee &amp; Children",$F$125,IF(E47="Employee &amp; Spouse",$F$126,IF(E47="Employee &amp; Family",$F$127,IF(E47="Student",$F$128,IF(E47="Employee Combined Credit",$F$124,0))))))</f>
        <v>0</v>
      </c>
      <c r="G47" s="67">
        <f>$H$47/12</f>
        <v>0</v>
      </c>
      <c r="H47" s="213">
        <v>0</v>
      </c>
      <c r="I47" s="107">
        <f>C47*(100%+I7)</f>
        <v>0</v>
      </c>
      <c r="J47" s="2">
        <f>(($I$47/12)*$H$47)</f>
        <v>0</v>
      </c>
      <c r="K47" s="2">
        <f>($J$47*$F$83)+($F$47/12*$H$47)</f>
        <v>0</v>
      </c>
      <c r="L47" s="2">
        <f>SUM($J$47:$K$47)</f>
        <v>0</v>
      </c>
      <c r="N47" s="6">
        <f>$Y$47</f>
        <v>0</v>
      </c>
      <c r="O47" s="6">
        <f>$AF$47</f>
        <v>0</v>
      </c>
      <c r="P47" s="6">
        <f>$AM$47</f>
        <v>0</v>
      </c>
      <c r="Q47" s="6">
        <f>$AT$47</f>
        <v>0</v>
      </c>
      <c r="R47" s="6">
        <f>SUM($L$47:$Q$47)</f>
        <v>0</v>
      </c>
      <c r="S47" s="10"/>
      <c r="T47" s="67">
        <f>$U$47/12</f>
        <v>0</v>
      </c>
      <c r="U47" s="213">
        <f t="shared" si="8"/>
        <v>0</v>
      </c>
      <c r="V47" s="2">
        <f>$I$47*($F$98+1)</f>
        <v>0</v>
      </c>
      <c r="W47" s="19">
        <f>$V$47/12*$U$47</f>
        <v>0</v>
      </c>
      <c r="X47" s="19">
        <f>($W$47*$F$88)+(($F$47*(1+$F$98))/12*U$47)</f>
        <v>0</v>
      </c>
      <c r="Y47" s="19">
        <f>SUM($W$47:$X$47)</f>
        <v>0</v>
      </c>
      <c r="AA47" s="67">
        <f>$AB$47/12</f>
        <v>0</v>
      </c>
      <c r="AB47" s="213">
        <f t="shared" si="2"/>
        <v>0</v>
      </c>
      <c r="AC47" s="2">
        <f>$V$47*(F98+1)</f>
        <v>0</v>
      </c>
      <c r="AD47" s="11">
        <f>$AC$47/12*$AB$47</f>
        <v>0</v>
      </c>
      <c r="AE47" s="11">
        <f>($AD$47*$F$10)+(($F$47*(1+$F$98)^2)/12*$AB$47)</f>
        <v>0</v>
      </c>
      <c r="AF47" s="11">
        <f>SUM($AD$47:$AE$47)</f>
        <v>0</v>
      </c>
      <c r="AH47" s="67">
        <f>$AI$47/12</f>
        <v>0</v>
      </c>
      <c r="AI47" s="213">
        <f t="shared" si="3"/>
        <v>0</v>
      </c>
      <c r="AJ47" s="2">
        <f>$AC$47*(F98+1)</f>
        <v>0</v>
      </c>
      <c r="AK47" s="21">
        <f>$AJ$47/12*$AI$47</f>
        <v>0</v>
      </c>
      <c r="AL47" s="21">
        <f>($AK$47*$F$88)+(($F$47*(1+$F$98)^3)/12*$AI$47)</f>
        <v>0</v>
      </c>
      <c r="AM47" s="21">
        <f>SUM($AK$47:$AL$47)</f>
        <v>0</v>
      </c>
      <c r="AO47" s="67">
        <f>$AP$47/12</f>
        <v>0</v>
      </c>
      <c r="AP47" s="213">
        <f t="shared" si="4"/>
        <v>0</v>
      </c>
      <c r="AQ47" s="2">
        <f>$AJ$47*(F128+1)</f>
        <v>0</v>
      </c>
      <c r="AR47" s="23">
        <f>$AQ$47/12*$AP$47</f>
        <v>0</v>
      </c>
      <c r="AS47" s="23">
        <f>($AR$47*$F$88)+(($F$47*(1+$F$98)^4)/12*$AP$47)</f>
        <v>0</v>
      </c>
      <c r="AT47" s="23">
        <f>SUM($AR$47:$AS$47)</f>
        <v>0</v>
      </c>
    </row>
    <row r="48" spans="1:46" s="3" customFormat="1" collapsed="1" x14ac:dyDescent="0.15">
      <c r="A48" s="205"/>
      <c r="B48" s="201" t="s">
        <v>4</v>
      </c>
      <c r="C48" s="210">
        <v>0</v>
      </c>
      <c r="D48" s="81"/>
      <c r="E48" s="209" t="s">
        <v>51</v>
      </c>
      <c r="F48" s="7">
        <f>IF(E48="Employee Only",$F$92,IF(E48="Employee &amp; Children",$F$94,IF(E48="Employee &amp; Spouse",$F$95,IF(E48="Employee &amp; Family",$F$96,IF(E48="Student",$F$97,IF(E48="Employee Combined Credit",$F$93,0))))))</f>
        <v>0</v>
      </c>
      <c r="G48" s="67">
        <f>$H$48/12</f>
        <v>0</v>
      </c>
      <c r="H48" s="213">
        <v>0</v>
      </c>
      <c r="I48" s="107">
        <f>C48*(100%+I7)</f>
        <v>0</v>
      </c>
      <c r="J48" s="2">
        <f>(($I$48/12)*$H$48)</f>
        <v>0</v>
      </c>
      <c r="K48" s="2">
        <f>($J$48*$F$84)+($F$48/12*$H$48)</f>
        <v>0</v>
      </c>
      <c r="L48" s="2">
        <f>SUM($J$48:$K$48)</f>
        <v>0</v>
      </c>
      <c r="N48" s="6">
        <f>$Y$48</f>
        <v>0</v>
      </c>
      <c r="O48" s="6">
        <f>$AF$48</f>
        <v>0</v>
      </c>
      <c r="P48" s="6">
        <f>$AM$48</f>
        <v>0</v>
      </c>
      <c r="Q48" s="6">
        <f>$AT$48</f>
        <v>0</v>
      </c>
      <c r="R48" s="6">
        <f>SUM($L$48:$Q$48)</f>
        <v>0</v>
      </c>
      <c r="S48" s="10"/>
      <c r="T48" s="67">
        <f>$U$48/12</f>
        <v>0</v>
      </c>
      <c r="U48" s="213">
        <f t="shared" si="1"/>
        <v>0</v>
      </c>
      <c r="V48" s="2">
        <f>$I$48*($F$98+1)</f>
        <v>0</v>
      </c>
      <c r="W48" s="19">
        <f>$V$48/12*$U$48</f>
        <v>0</v>
      </c>
      <c r="X48" s="19">
        <f>($W$48*$F$89)+($F$48*(1+$F$98)/12*$U$48)</f>
        <v>0</v>
      </c>
      <c r="Y48" s="19">
        <f>SUM($W$48:$X$48)</f>
        <v>0</v>
      </c>
      <c r="AA48" s="67">
        <f>$AB$48/12</f>
        <v>0</v>
      </c>
      <c r="AB48" s="213">
        <f t="shared" si="2"/>
        <v>0</v>
      </c>
      <c r="AC48" s="2">
        <f>$V$48*(F98+1)</f>
        <v>0</v>
      </c>
      <c r="AD48" s="11">
        <f>$AC$48/12*$AB$48</f>
        <v>0</v>
      </c>
      <c r="AE48" s="11">
        <f>($AD$48*$F$89)+(($F$48*((1+$F$98)^2))/12*$AB$48)</f>
        <v>0</v>
      </c>
      <c r="AF48" s="11">
        <f>SUM($AD$48:$AE$48)</f>
        <v>0</v>
      </c>
      <c r="AH48" s="67">
        <f>$AI$48/12</f>
        <v>0</v>
      </c>
      <c r="AI48" s="213">
        <f t="shared" si="3"/>
        <v>0</v>
      </c>
      <c r="AJ48" s="2">
        <f>$AC$48*(F98+1)</f>
        <v>0</v>
      </c>
      <c r="AK48" s="21">
        <f>$AJ$48/12*$AI$48</f>
        <v>0</v>
      </c>
      <c r="AL48" s="21">
        <f>($AK$48*$F$89)+(($F$48*(1+$F$98)^3)/12*$AI$48)</f>
        <v>0</v>
      </c>
      <c r="AM48" s="21">
        <f>SUM($AK$48:$AL$48)</f>
        <v>0</v>
      </c>
      <c r="AO48" s="67">
        <f>$AP$48/12</f>
        <v>0</v>
      </c>
      <c r="AP48" s="213">
        <f t="shared" si="4"/>
        <v>0</v>
      </c>
      <c r="AQ48" s="2">
        <f>$AJ$48*(F98+1)</f>
        <v>0</v>
      </c>
      <c r="AR48" s="23">
        <f>$AQ$48/12*$AP$48</f>
        <v>0</v>
      </c>
      <c r="AS48" s="23">
        <f>($AR$48*$F$89)+(($F$48*(1+$F$98)^4)/12*$U$48)</f>
        <v>0</v>
      </c>
      <c r="AT48" s="23">
        <f>SUM($AR$48:$AS$48)</f>
        <v>0</v>
      </c>
    </row>
    <row r="49" spans="1:46" s="3" customFormat="1" x14ac:dyDescent="0.15">
      <c r="A49" s="205"/>
      <c r="B49" s="202" t="s">
        <v>67</v>
      </c>
      <c r="C49" s="210">
        <v>0</v>
      </c>
      <c r="D49" s="81"/>
      <c r="E49" s="212" t="s">
        <v>49</v>
      </c>
      <c r="F49" s="7">
        <f>IF(E49="Employee Only",$F$92,IF(E49="Employee &amp; Children",$F$94,IF(E49="Employee &amp; Spouse",$F$95,IF(E49="Employee &amp; Family",$F$96,IF(E49="Student",$F$97,0)))))</f>
        <v>2654</v>
      </c>
      <c r="G49" s="67">
        <f>$H$49/12</f>
        <v>0</v>
      </c>
      <c r="H49" s="213">
        <v>0</v>
      </c>
      <c r="I49" s="107">
        <f>C49*(100%+I7)</f>
        <v>0</v>
      </c>
      <c r="J49" s="2">
        <f>(($I$49/12*$H$49))</f>
        <v>0</v>
      </c>
      <c r="K49" s="2">
        <f>($J$49*$F$85)+($F$49/12*$H$49)</f>
        <v>0</v>
      </c>
      <c r="L49" s="2">
        <f>SUM($J$49:$K$49)</f>
        <v>0</v>
      </c>
      <c r="N49" s="6">
        <f>$Y$49</f>
        <v>0</v>
      </c>
      <c r="O49" s="6">
        <f>$AF$49</f>
        <v>0</v>
      </c>
      <c r="P49" s="6">
        <f>$AM$49</f>
        <v>0</v>
      </c>
      <c r="Q49" s="6">
        <f>$AT$49</f>
        <v>0</v>
      </c>
      <c r="R49" s="6">
        <f>SUM($L$49:$Q$49)</f>
        <v>0</v>
      </c>
      <c r="S49" s="10"/>
      <c r="T49" s="67">
        <f>$U$49/12</f>
        <v>0</v>
      </c>
      <c r="U49" s="213">
        <f t="shared" si="1"/>
        <v>0</v>
      </c>
      <c r="V49" s="2">
        <f>$I$49*($F$98+1)</f>
        <v>0</v>
      </c>
      <c r="W49" s="19">
        <f>$V$49/12*$U$49</f>
        <v>0</v>
      </c>
      <c r="X49" s="19">
        <f>($W$49*$F$90)+($F$97/12*$U$49*(1+$F$98))</f>
        <v>0</v>
      </c>
      <c r="Y49" s="19">
        <f>SUM($W$49:$X$49)</f>
        <v>0</v>
      </c>
      <c r="AA49" s="67">
        <f>$AB$49/12</f>
        <v>0</v>
      </c>
      <c r="AB49" s="213">
        <f t="shared" si="2"/>
        <v>0</v>
      </c>
      <c r="AC49" s="2">
        <f>$V$49</f>
        <v>0</v>
      </c>
      <c r="AD49" s="11">
        <f>$AC$49/12*$AB$49</f>
        <v>0</v>
      </c>
      <c r="AE49" s="11">
        <f>($AD$49*$F$90)+($F$97/12*$AB49*(1+$F$98)^2)</f>
        <v>0</v>
      </c>
      <c r="AF49" s="11">
        <f>SUM($AD$49:$AE$49)</f>
        <v>0</v>
      </c>
      <c r="AH49" s="67">
        <f>$AI$49/12</f>
        <v>0</v>
      </c>
      <c r="AI49" s="213">
        <f t="shared" si="3"/>
        <v>0</v>
      </c>
      <c r="AJ49" s="2">
        <f>$AC$49</f>
        <v>0</v>
      </c>
      <c r="AK49" s="21">
        <f>$AJ$49/12*$AI$49</f>
        <v>0</v>
      </c>
      <c r="AL49" s="21">
        <f>($AK$49*$F$90)+($F$97/12*$AI49*(1+$F$98)^3)</f>
        <v>0</v>
      </c>
      <c r="AM49" s="21">
        <f>SUM($AK$49:$AL$49)</f>
        <v>0</v>
      </c>
      <c r="AO49" s="67">
        <f>$AP$49/12</f>
        <v>0</v>
      </c>
      <c r="AP49" s="213">
        <f t="shared" si="4"/>
        <v>0</v>
      </c>
      <c r="AQ49" s="2">
        <f>$AJ$49</f>
        <v>0</v>
      </c>
      <c r="AR49" s="23">
        <f>$AQ$49/12*$AP$49</f>
        <v>0</v>
      </c>
      <c r="AS49" s="23">
        <f>($AR$49*$F$90)+($F$97/12*$AP49*(1+$F$98)^4)</f>
        <v>0</v>
      </c>
      <c r="AT49" s="23">
        <f>SUM($AR$49:$AS$49)</f>
        <v>0</v>
      </c>
    </row>
    <row r="50" spans="1:46" s="3" customFormat="1" ht="14" thickBot="1" x14ac:dyDescent="0.2">
      <c r="A50" s="206"/>
      <c r="B50" s="232" t="s">
        <v>57</v>
      </c>
      <c r="C50" s="211">
        <v>0</v>
      </c>
      <c r="D50" s="83"/>
      <c r="E50" s="83"/>
      <c r="F50" s="7">
        <f>IF(E50="Employee Only",$F$92,IF(E50="Employee &amp; Children",$F$94,IF(E50="Employee &amp; Spouse",$F$95,IF(E50="Employee &amp; Family",$F$96,IF(E50="Student",$F$97,0)))))</f>
        <v>0</v>
      </c>
      <c r="G50" s="67">
        <f>$H$50/12</f>
        <v>0</v>
      </c>
      <c r="H50" s="215">
        <v>0</v>
      </c>
      <c r="I50" s="108">
        <f>C50</f>
        <v>0</v>
      </c>
      <c r="J50" s="2">
        <f>(($I$50/12*$H$50))</f>
        <v>0</v>
      </c>
      <c r="K50" s="2">
        <f>($J$50*$F$85)</f>
        <v>0</v>
      </c>
      <c r="L50" s="2">
        <f>SUM($J$50:$K$50)</f>
        <v>0</v>
      </c>
      <c r="N50" s="6">
        <f>$Y$50</f>
        <v>0</v>
      </c>
      <c r="O50" s="6">
        <f>$AF$50</f>
        <v>0</v>
      </c>
      <c r="P50" s="6">
        <f>$AM$50</f>
        <v>0</v>
      </c>
      <c r="Q50" s="6">
        <f>$AT$50</f>
        <v>0</v>
      </c>
      <c r="R50" s="6">
        <f>SUM($L$50:$Q$50)</f>
        <v>0</v>
      </c>
      <c r="S50" s="10"/>
      <c r="T50" s="67">
        <f>$U$50/12</f>
        <v>0</v>
      </c>
      <c r="U50" s="215">
        <f t="shared" si="1"/>
        <v>0</v>
      </c>
      <c r="V50" s="2">
        <f>$I$50</f>
        <v>0</v>
      </c>
      <c r="W50" s="19">
        <f>$V$50/12*$U$50</f>
        <v>0</v>
      </c>
      <c r="X50" s="19">
        <f>($W$50*$F$90)</f>
        <v>0</v>
      </c>
      <c r="Y50" s="19">
        <f>SUM($W$50:$X$50)</f>
        <v>0</v>
      </c>
      <c r="AA50" s="67">
        <f>$AB$50/12</f>
        <v>0</v>
      </c>
      <c r="AB50" s="215">
        <f t="shared" si="2"/>
        <v>0</v>
      </c>
      <c r="AC50" s="2">
        <f>$V$50</f>
        <v>0</v>
      </c>
      <c r="AD50" s="11">
        <f>$AC$50/12*$AB$50</f>
        <v>0</v>
      </c>
      <c r="AE50" s="11">
        <f>($AD$50*$F$90)</f>
        <v>0</v>
      </c>
      <c r="AF50" s="11">
        <f>SUM($AD$50:$AE$50)</f>
        <v>0</v>
      </c>
      <c r="AH50" s="67">
        <f>$AI$50/12</f>
        <v>0</v>
      </c>
      <c r="AI50" s="215">
        <f t="shared" si="3"/>
        <v>0</v>
      </c>
      <c r="AJ50" s="2">
        <f>$AC$50</f>
        <v>0</v>
      </c>
      <c r="AK50" s="21">
        <f>$AJ$50/12*$AI$50</f>
        <v>0</v>
      </c>
      <c r="AL50" s="21">
        <f>($AK$50*$F$90)</f>
        <v>0</v>
      </c>
      <c r="AM50" s="21">
        <f>SUM($AK$50:$AL$50)</f>
        <v>0</v>
      </c>
      <c r="AO50" s="67">
        <f>$AP$50/12</f>
        <v>0</v>
      </c>
      <c r="AP50" s="215">
        <f t="shared" si="4"/>
        <v>0</v>
      </c>
      <c r="AQ50" s="2">
        <f>$AJ$50</f>
        <v>0</v>
      </c>
      <c r="AR50" s="23">
        <f>$AQ$50/12*$AP$50</f>
        <v>0</v>
      </c>
      <c r="AS50" s="23">
        <f>($AR$50*$F$90)</f>
        <v>0</v>
      </c>
      <c r="AT50" s="23">
        <f>SUM($AR$50:$AS$50)</f>
        <v>0</v>
      </c>
    </row>
    <row r="51" spans="1:46" x14ac:dyDescent="0.15">
      <c r="B51" t="s">
        <v>5</v>
      </c>
      <c r="F51" s="7"/>
      <c r="H51" s="1"/>
      <c r="I51" s="2"/>
      <c r="J51" s="5">
        <f>SUM($J$9:$J$50)</f>
        <v>0</v>
      </c>
      <c r="K51" s="5">
        <f>SUM($K$9:$K$50)</f>
        <v>0</v>
      </c>
      <c r="L51" s="5">
        <f>SUM($L$9:$L$50)</f>
        <v>0</v>
      </c>
      <c r="N51" s="8">
        <f>SUM($N$9:$N$50)</f>
        <v>0</v>
      </c>
      <c r="O51" s="8">
        <f>SUM($O$9:$O$50)</f>
        <v>0</v>
      </c>
      <c r="P51" s="8">
        <f>SUM($P$9:$P$50)</f>
        <v>0</v>
      </c>
      <c r="Q51" s="8">
        <f>SUM($Q$9:$Q$50)</f>
        <v>0</v>
      </c>
      <c r="R51" s="8">
        <f>SUM($R$9:$R$50)</f>
        <v>0</v>
      </c>
      <c r="S51" s="9"/>
      <c r="T51" s="9"/>
      <c r="U51" s="1"/>
      <c r="V51" s="5"/>
      <c r="W51" s="14">
        <f>SUM($W$9:$W$50)</f>
        <v>0</v>
      </c>
      <c r="X51" s="14">
        <f>SUM($X$9:$X$50)</f>
        <v>0</v>
      </c>
      <c r="Y51" s="14">
        <f>SUM($Y$9:$Y$50)</f>
        <v>0</v>
      </c>
      <c r="AB51" s="1"/>
      <c r="AC51" s="5"/>
      <c r="AD51" s="20">
        <f>SUM($AD$9:$AD$50)</f>
        <v>0</v>
      </c>
      <c r="AE51" s="20">
        <f>SUM($AE$9:$AE$50)</f>
        <v>0</v>
      </c>
      <c r="AF51" s="20">
        <f>SUM($AF$9:$AF$50)</f>
        <v>0</v>
      </c>
      <c r="AI51" s="1"/>
      <c r="AJ51" s="5"/>
      <c r="AK51" s="22">
        <f>SUM($AK$9:$AK$50)</f>
        <v>0</v>
      </c>
      <c r="AL51" s="22">
        <f>SUM($AL$9:$AL$50)</f>
        <v>0</v>
      </c>
      <c r="AM51" s="22">
        <f>SUM($AM$9:$AM$50)</f>
        <v>0</v>
      </c>
      <c r="AP51" s="1"/>
      <c r="AQ51" s="5"/>
      <c r="AR51" s="24">
        <f>SUM($AR$9:$AR$50)</f>
        <v>0</v>
      </c>
      <c r="AS51" s="24">
        <f>SUM($AS$9:$AS$50)</f>
        <v>0</v>
      </c>
      <c r="AT51" s="24">
        <f>SUM($AT$9:$AT$50)</f>
        <v>0</v>
      </c>
    </row>
    <row r="52" spans="1:46" x14ac:dyDescent="0.15">
      <c r="A52" s="293"/>
      <c r="B52" s="293"/>
      <c r="H52" s="1"/>
      <c r="I52" s="2"/>
      <c r="L52" s="2"/>
      <c r="N52" s="7"/>
      <c r="O52" s="7"/>
      <c r="P52" s="7"/>
      <c r="Q52" s="7"/>
      <c r="U52" s="1"/>
      <c r="AB52" s="1"/>
      <c r="AI52" s="1"/>
      <c r="AP52" s="1"/>
    </row>
    <row r="53" spans="1:46" hidden="1" x14ac:dyDescent="0.15">
      <c r="A53" s="294" t="s">
        <v>6</v>
      </c>
      <c r="B53" s="294"/>
      <c r="C53" s="28"/>
      <c r="H53" s="1"/>
      <c r="I53" s="2"/>
      <c r="L53" s="2">
        <v>0</v>
      </c>
      <c r="N53" s="7">
        <v>0</v>
      </c>
      <c r="O53" s="7">
        <v>0</v>
      </c>
      <c r="P53" s="7">
        <v>0</v>
      </c>
      <c r="Q53" s="7">
        <v>0</v>
      </c>
      <c r="R53" s="13">
        <f>SUM($L$53:$Q$53)</f>
        <v>0</v>
      </c>
      <c r="U53" s="1"/>
      <c r="AB53" s="1"/>
      <c r="AI53" s="1"/>
      <c r="AP53" s="1"/>
    </row>
    <row r="54" spans="1:46" hidden="1" x14ac:dyDescent="0.15">
      <c r="A54" s="309" t="s">
        <v>7</v>
      </c>
      <c r="B54" s="309"/>
      <c r="C54" s="104"/>
      <c r="H54" s="1"/>
      <c r="I54" s="2"/>
      <c r="L54" s="2">
        <v>0</v>
      </c>
      <c r="N54" s="7">
        <v>0</v>
      </c>
      <c r="O54" s="7">
        <v>0</v>
      </c>
      <c r="P54" s="7">
        <v>0</v>
      </c>
      <c r="Q54" s="7">
        <v>0</v>
      </c>
      <c r="R54" s="13">
        <f>SUM($L$54:$Q$54)</f>
        <v>0</v>
      </c>
      <c r="U54" s="1"/>
      <c r="AB54" s="1"/>
      <c r="AI54" s="1"/>
      <c r="AP54" s="1"/>
    </row>
    <row r="55" spans="1:46" hidden="1" x14ac:dyDescent="0.15">
      <c r="A55" s="310" t="s">
        <v>33</v>
      </c>
      <c r="B55" s="310"/>
      <c r="C55" s="102"/>
      <c r="D55" s="46"/>
      <c r="E55" s="46"/>
      <c r="F55" s="102"/>
      <c r="G55" s="46"/>
      <c r="H55" s="1"/>
      <c r="I55" s="2"/>
      <c r="L55" s="2">
        <v>0</v>
      </c>
      <c r="N55" s="7">
        <v>0</v>
      </c>
      <c r="O55" s="7">
        <v>0</v>
      </c>
      <c r="P55" s="7">
        <v>0</v>
      </c>
      <c r="Q55" s="7">
        <v>0</v>
      </c>
      <c r="R55" s="13">
        <f>SUM($L$55:$Q$55)</f>
        <v>0</v>
      </c>
      <c r="U55" s="1"/>
      <c r="AB55" s="1"/>
      <c r="AI55" s="1"/>
      <c r="AP55" s="1"/>
    </row>
    <row r="56" spans="1:46" hidden="1" x14ac:dyDescent="0.15">
      <c r="A56" s="310" t="s">
        <v>34</v>
      </c>
      <c r="B56" s="310"/>
      <c r="C56" s="102"/>
      <c r="D56" s="46"/>
      <c r="E56" s="46"/>
      <c r="F56" s="102"/>
      <c r="G56" s="46"/>
      <c r="H56" s="1"/>
      <c r="I56" s="2"/>
      <c r="L56" s="2">
        <v>0</v>
      </c>
      <c r="N56" s="7">
        <v>0</v>
      </c>
      <c r="O56" s="7">
        <v>0</v>
      </c>
      <c r="P56" s="7">
        <v>0</v>
      </c>
      <c r="Q56" s="7">
        <v>0</v>
      </c>
      <c r="R56" s="13">
        <f>SUM($L$56:$Q$56)</f>
        <v>0</v>
      </c>
      <c r="U56" s="1"/>
      <c r="AB56" s="1"/>
      <c r="AI56" s="1"/>
      <c r="AP56" s="1"/>
    </row>
    <row r="57" spans="1:46" hidden="1" x14ac:dyDescent="0.15">
      <c r="A57" s="310" t="s">
        <v>35</v>
      </c>
      <c r="B57" s="310"/>
      <c r="C57" s="102"/>
      <c r="D57" s="46"/>
      <c r="E57" s="46"/>
      <c r="F57" s="102"/>
      <c r="G57" s="46"/>
      <c r="H57" s="1"/>
      <c r="I57" s="2"/>
      <c r="L57" s="2">
        <v>0</v>
      </c>
      <c r="N57" s="7">
        <v>0</v>
      </c>
      <c r="O57" s="7">
        <v>0</v>
      </c>
      <c r="P57" s="7">
        <v>0</v>
      </c>
      <c r="Q57" s="7">
        <v>0</v>
      </c>
      <c r="R57" s="13">
        <f>SUM($L$57:$Q$57)</f>
        <v>0</v>
      </c>
      <c r="U57" s="1"/>
      <c r="AB57" s="1"/>
      <c r="AI57" s="1"/>
      <c r="AP57" s="1"/>
    </row>
    <row r="58" spans="1:46" hidden="1" x14ac:dyDescent="0.15">
      <c r="A58" s="310" t="s">
        <v>36</v>
      </c>
      <c r="B58" s="310"/>
      <c r="C58" s="102"/>
      <c r="D58" s="46"/>
      <c r="E58" s="46"/>
      <c r="F58" s="102"/>
      <c r="G58" s="46"/>
      <c r="H58" s="1"/>
      <c r="I58" s="2"/>
      <c r="L58" s="2">
        <v>0</v>
      </c>
      <c r="N58" s="7">
        <v>0</v>
      </c>
      <c r="O58" s="7">
        <v>0</v>
      </c>
      <c r="P58" s="7">
        <v>0</v>
      </c>
      <c r="Q58" s="7">
        <v>0</v>
      </c>
      <c r="R58" s="13">
        <f>SUM($L$58:$Q$58)</f>
        <v>0</v>
      </c>
      <c r="U58" s="1"/>
      <c r="AB58" s="1"/>
      <c r="AI58" s="1"/>
      <c r="AP58" s="1"/>
    </row>
    <row r="59" spans="1:46" hidden="1" x14ac:dyDescent="0.15">
      <c r="A59" s="311" t="s">
        <v>8</v>
      </c>
      <c r="B59" s="311"/>
      <c r="C59" s="117"/>
      <c r="D59" s="118"/>
      <c r="E59" s="118"/>
      <c r="F59" s="117"/>
      <c r="G59" s="118"/>
      <c r="H59" s="119"/>
      <c r="I59" s="91"/>
      <c r="J59" s="118"/>
      <c r="K59" s="118"/>
      <c r="L59" s="91">
        <v>0</v>
      </c>
      <c r="M59" s="118"/>
      <c r="N59" s="93">
        <v>0</v>
      </c>
      <c r="O59" s="93">
        <v>0</v>
      </c>
      <c r="P59" s="93">
        <v>0</v>
      </c>
      <c r="Q59" s="93">
        <v>0</v>
      </c>
      <c r="R59" s="121">
        <f>SUM($L$59:$Q$59)</f>
        <v>0</v>
      </c>
      <c r="U59" s="1"/>
      <c r="AB59" s="1"/>
      <c r="AI59" s="1"/>
      <c r="AP59" s="1"/>
    </row>
    <row r="60" spans="1:46" hidden="1" x14ac:dyDescent="0.15">
      <c r="A60" s="294" t="s">
        <v>30</v>
      </c>
      <c r="B60" s="294"/>
      <c r="C60" s="28"/>
      <c r="H60" s="1"/>
      <c r="I60" s="2"/>
      <c r="L60" s="2">
        <v>0</v>
      </c>
      <c r="N60" s="6">
        <v>0</v>
      </c>
      <c r="O60" s="6">
        <v>0</v>
      </c>
      <c r="P60" s="6">
        <v>0</v>
      </c>
      <c r="Q60" s="6">
        <v>0</v>
      </c>
      <c r="R60" s="13">
        <f>SUM($L$60:$Q$60)</f>
        <v>0</v>
      </c>
      <c r="U60" s="1"/>
      <c r="AB60" s="1"/>
      <c r="AI60" s="1"/>
      <c r="AP60" s="1"/>
    </row>
    <row r="61" spans="1:46" hidden="1" x14ac:dyDescent="0.15">
      <c r="A61" s="311" t="s">
        <v>31</v>
      </c>
      <c r="B61" s="311"/>
      <c r="C61" s="117"/>
      <c r="D61" s="118"/>
      <c r="E61" s="118"/>
      <c r="F61" s="117"/>
      <c r="G61" s="118"/>
      <c r="H61" s="120"/>
      <c r="I61" s="91"/>
      <c r="J61" s="118"/>
      <c r="K61" s="118"/>
      <c r="L61" s="91">
        <v>0</v>
      </c>
      <c r="M61" s="118"/>
      <c r="N61" s="93">
        <v>0</v>
      </c>
      <c r="O61" s="93">
        <v>0</v>
      </c>
      <c r="P61" s="93">
        <v>0</v>
      </c>
      <c r="Q61" s="93">
        <v>0</v>
      </c>
      <c r="R61" s="121">
        <f>SUM($L$61:$Q$61)</f>
        <v>0</v>
      </c>
      <c r="U61" s="1"/>
      <c r="AB61" s="1"/>
      <c r="AI61" s="1"/>
      <c r="AP61" s="1"/>
    </row>
    <row r="62" spans="1:46" hidden="1" x14ac:dyDescent="0.15">
      <c r="A62" s="294" t="s">
        <v>30</v>
      </c>
      <c r="B62" s="294"/>
      <c r="C62" s="28"/>
      <c r="H62" s="1"/>
      <c r="I62" s="2"/>
      <c r="L62" s="2">
        <v>0</v>
      </c>
      <c r="N62" s="6">
        <v>0</v>
      </c>
      <c r="O62" s="6">
        <v>0</v>
      </c>
      <c r="P62" s="6">
        <v>0</v>
      </c>
      <c r="Q62" s="6">
        <v>0</v>
      </c>
      <c r="R62" s="13">
        <f>SUM($L$62:$Q$62)</f>
        <v>0</v>
      </c>
      <c r="U62" s="1"/>
      <c r="AB62" s="1"/>
      <c r="AI62" s="1"/>
      <c r="AP62" s="1"/>
    </row>
    <row r="63" spans="1:46" hidden="1" x14ac:dyDescent="0.15">
      <c r="A63" s="311" t="s">
        <v>31</v>
      </c>
      <c r="B63" s="311"/>
      <c r="C63" s="117"/>
      <c r="D63" s="118"/>
      <c r="E63" s="118"/>
      <c r="F63" s="117"/>
      <c r="G63" s="118"/>
      <c r="H63" s="119"/>
      <c r="I63" s="91"/>
      <c r="J63" s="118"/>
      <c r="K63" s="118"/>
      <c r="L63" s="91">
        <v>0</v>
      </c>
      <c r="M63" s="118"/>
      <c r="N63" s="93">
        <v>0</v>
      </c>
      <c r="O63" s="93">
        <v>0</v>
      </c>
      <c r="P63" s="93">
        <v>0</v>
      </c>
      <c r="Q63" s="93">
        <v>0</v>
      </c>
      <c r="R63" s="121">
        <f>SUM($L$63:$Q$63)</f>
        <v>0</v>
      </c>
      <c r="U63" s="1"/>
      <c r="AB63" s="1"/>
      <c r="AI63" s="1"/>
      <c r="AP63" s="1"/>
    </row>
    <row r="64" spans="1:46" hidden="1" x14ac:dyDescent="0.15">
      <c r="A64" s="294" t="s">
        <v>9</v>
      </c>
      <c r="B64" s="294"/>
      <c r="C64" s="28"/>
      <c r="H64" s="1"/>
      <c r="I64" s="2"/>
      <c r="L64" s="2">
        <v>0</v>
      </c>
      <c r="N64" s="6">
        <v>0</v>
      </c>
      <c r="O64" s="6">
        <v>0</v>
      </c>
      <c r="P64" s="6">
        <v>0</v>
      </c>
      <c r="Q64" s="6">
        <v>0</v>
      </c>
      <c r="R64" s="13">
        <f>SUM($L$64:$Q$64)</f>
        <v>0</v>
      </c>
      <c r="U64" s="1"/>
      <c r="AB64" s="1"/>
      <c r="AI64" s="1"/>
      <c r="AP64" s="1"/>
    </row>
    <row r="65" spans="1:42" hidden="1" x14ac:dyDescent="0.15">
      <c r="A65" s="294" t="s">
        <v>10</v>
      </c>
      <c r="B65" s="294"/>
      <c r="C65" s="28"/>
      <c r="H65" s="1"/>
      <c r="I65" s="2"/>
      <c r="L65" s="2">
        <v>0</v>
      </c>
      <c r="N65" s="6">
        <v>0</v>
      </c>
      <c r="O65" s="6">
        <v>0</v>
      </c>
      <c r="P65" s="6">
        <v>0</v>
      </c>
      <c r="Q65" s="6">
        <v>0</v>
      </c>
      <c r="R65" s="13">
        <f>SUM($L$65:$Q$65)</f>
        <v>0</v>
      </c>
      <c r="U65" s="1"/>
      <c r="AB65" s="1"/>
      <c r="AI65" s="1"/>
      <c r="AP65" s="1"/>
    </row>
    <row r="66" spans="1:42" ht="14" hidden="1" thickBot="1" x14ac:dyDescent="0.2">
      <c r="A66" s="296" t="s">
        <v>11</v>
      </c>
      <c r="B66" s="296"/>
      <c r="C66" s="122"/>
      <c r="D66" s="76"/>
      <c r="E66" s="76"/>
      <c r="F66" s="122"/>
      <c r="G66" s="76"/>
      <c r="H66" s="123"/>
      <c r="I66" s="124"/>
      <c r="J66" s="76"/>
      <c r="K66" s="76"/>
      <c r="L66" s="124">
        <v>0</v>
      </c>
      <c r="M66" s="76"/>
      <c r="N66" s="125">
        <v>0</v>
      </c>
      <c r="O66" s="124">
        <v>0</v>
      </c>
      <c r="P66" s="124">
        <v>0</v>
      </c>
      <c r="Q66" s="125">
        <v>0</v>
      </c>
      <c r="R66" s="126">
        <f>SUM($L$66:$Q$66)</f>
        <v>0</v>
      </c>
      <c r="U66" s="1"/>
      <c r="AB66" s="1"/>
      <c r="AI66" s="1"/>
      <c r="AP66" s="1"/>
    </row>
    <row r="67" spans="1:42" ht="14" thickBot="1" x14ac:dyDescent="0.2">
      <c r="A67" s="312" t="s">
        <v>116</v>
      </c>
      <c r="B67" s="294"/>
      <c r="C67" s="28"/>
      <c r="H67" s="1"/>
      <c r="I67" s="2"/>
      <c r="L67" s="2">
        <f>SUM($L$51:$L$66)</f>
        <v>0</v>
      </c>
      <c r="M67" s="2"/>
      <c r="N67" s="2">
        <f>SUM($N$51:$N$66)</f>
        <v>0</v>
      </c>
      <c r="O67" s="2">
        <f>SUM($O$51:$O$66)</f>
        <v>0</v>
      </c>
      <c r="P67" s="2">
        <f>SUM($P$51:$P$66)</f>
        <v>0</v>
      </c>
      <c r="Q67" s="2">
        <f>SUM($Q$51:$Q$66)</f>
        <v>0</v>
      </c>
      <c r="R67" s="13">
        <f>SUM($R$51:$R$66)</f>
        <v>0</v>
      </c>
      <c r="U67" s="1"/>
      <c r="AB67" s="1"/>
      <c r="AI67" s="1"/>
      <c r="AP67" s="1"/>
    </row>
    <row r="68" spans="1:42" s="194" customFormat="1" ht="14" thickBot="1" x14ac:dyDescent="0.2">
      <c r="A68" s="313" t="s">
        <v>115</v>
      </c>
      <c r="B68" s="313"/>
      <c r="C68" s="193"/>
      <c r="F68" s="193"/>
      <c r="H68" s="197">
        <v>0.45</v>
      </c>
      <c r="I68" s="195"/>
      <c r="L68" s="195">
        <f>$L$78*$H$68</f>
        <v>0</v>
      </c>
      <c r="M68" s="195"/>
      <c r="N68" s="195">
        <f>$N$78*$H$68</f>
        <v>0</v>
      </c>
      <c r="O68" s="195">
        <f>$O$78*$H$68</f>
        <v>0</v>
      </c>
      <c r="P68" s="195">
        <f>$P$78*$H$68</f>
        <v>0</v>
      </c>
      <c r="Q68" s="195">
        <f>$Q$78*$H$68</f>
        <v>0</v>
      </c>
      <c r="R68" s="195">
        <f>$R$78*$H$68</f>
        <v>0</v>
      </c>
      <c r="S68" s="195"/>
      <c r="T68" s="195"/>
      <c r="U68" s="196"/>
      <c r="AB68" s="196"/>
      <c r="AI68" s="196"/>
      <c r="AP68" s="196"/>
    </row>
    <row r="69" spans="1:42" x14ac:dyDescent="0.15">
      <c r="A69" s="45"/>
      <c r="B69" s="28"/>
      <c r="C69" s="28"/>
      <c r="H69" s="42"/>
      <c r="I69" s="2"/>
      <c r="L69" s="2"/>
      <c r="M69" s="2"/>
      <c r="N69" s="2"/>
      <c r="O69" s="2"/>
      <c r="P69" s="2"/>
      <c r="Q69" s="2"/>
      <c r="R69" s="2"/>
      <c r="S69" s="2"/>
      <c r="T69" s="2"/>
      <c r="U69" s="42"/>
      <c r="AB69" s="42"/>
      <c r="AI69" s="42"/>
      <c r="AP69" s="42"/>
    </row>
    <row r="70" spans="1:42" x14ac:dyDescent="0.15">
      <c r="A70" s="45"/>
      <c r="B70" s="45" t="s">
        <v>117</v>
      </c>
      <c r="C70" s="28"/>
      <c r="H70" s="42"/>
      <c r="I70" s="2"/>
      <c r="L70" s="2">
        <f>'Sponsor Budget'!L114</f>
        <v>0</v>
      </c>
      <c r="M70" s="2"/>
      <c r="N70" s="2">
        <f>'Sponsor Budget'!N114</f>
        <v>0</v>
      </c>
      <c r="O70" s="2">
        <f>'Sponsor Budget'!O114</f>
        <v>0</v>
      </c>
      <c r="P70" s="2">
        <f>'Sponsor Budget'!P114</f>
        <v>0</v>
      </c>
      <c r="Q70" s="2">
        <f>'Sponsor Budget'!Q114</f>
        <v>0</v>
      </c>
      <c r="R70" s="2">
        <f>SUM(L70:Q70)</f>
        <v>0</v>
      </c>
      <c r="S70" s="2"/>
      <c r="T70" s="2"/>
      <c r="U70" s="42"/>
      <c r="AB70" s="42"/>
      <c r="AI70" s="42"/>
      <c r="AP70" s="42"/>
    </row>
    <row r="71" spans="1:42" s="194" customFormat="1" x14ac:dyDescent="0.15">
      <c r="A71" s="193"/>
      <c r="B71" s="193" t="s">
        <v>119</v>
      </c>
      <c r="C71" s="193"/>
      <c r="F71" s="193"/>
      <c r="H71" s="196"/>
      <c r="I71" s="195"/>
      <c r="L71" s="195">
        <f>L70*H68</f>
        <v>0</v>
      </c>
      <c r="M71" s="195"/>
      <c r="N71" s="195">
        <f>N70*H68</f>
        <v>0</v>
      </c>
      <c r="O71" s="195">
        <f>O70*H68</f>
        <v>0</v>
      </c>
      <c r="P71" s="195">
        <f>P70*H68</f>
        <v>0</v>
      </c>
      <c r="Q71" s="195">
        <f>Q70*H68</f>
        <v>0</v>
      </c>
      <c r="R71" s="195">
        <f>SUM(L71:Q71)</f>
        <v>0</v>
      </c>
      <c r="S71" s="195"/>
      <c r="T71" s="195"/>
      <c r="U71" s="196"/>
      <c r="AB71" s="196"/>
      <c r="AI71" s="196"/>
      <c r="AP71" s="196"/>
    </row>
    <row r="72" spans="1:42" s="190" customFormat="1" x14ac:dyDescent="0.15">
      <c r="A72" s="189"/>
      <c r="B72" s="189" t="s">
        <v>120</v>
      </c>
      <c r="C72" s="189"/>
      <c r="F72" s="189"/>
      <c r="H72" s="191"/>
      <c r="I72" s="192"/>
      <c r="L72" s="192">
        <f>'Sponsor Budget'!L111</f>
        <v>0</v>
      </c>
      <c r="M72" s="192"/>
      <c r="N72" s="192">
        <f>'Sponsor Budget'!N111</f>
        <v>0</v>
      </c>
      <c r="O72" s="192">
        <f>'Sponsor Budget'!O111</f>
        <v>0</v>
      </c>
      <c r="P72" s="192">
        <f>'Sponsor Budget'!P111</f>
        <v>0</v>
      </c>
      <c r="Q72" s="192">
        <f>'Sponsor Budget'!Q111</f>
        <v>0</v>
      </c>
      <c r="R72" s="192">
        <f>SUM(L72:Q72)</f>
        <v>0</v>
      </c>
      <c r="S72" s="192"/>
      <c r="T72" s="192"/>
      <c r="U72" s="191"/>
      <c r="AB72" s="191"/>
      <c r="AI72" s="191"/>
      <c r="AP72" s="191"/>
    </row>
    <row r="73" spans="1:42" x14ac:dyDescent="0.15">
      <c r="A73" s="45"/>
      <c r="B73" s="28"/>
      <c r="C73" s="28"/>
      <c r="H73" s="42"/>
      <c r="I73" s="2"/>
      <c r="L73" s="2"/>
      <c r="M73" s="2"/>
      <c r="N73" s="2"/>
      <c r="O73" s="2"/>
      <c r="P73" s="2"/>
      <c r="Q73" s="2"/>
      <c r="R73" s="2"/>
      <c r="S73" s="2"/>
      <c r="T73" s="2"/>
      <c r="U73" s="42"/>
      <c r="AB73" s="42"/>
      <c r="AI73" s="42"/>
      <c r="AP73" s="42"/>
    </row>
    <row r="74" spans="1:42" x14ac:dyDescent="0.15">
      <c r="A74" s="45"/>
      <c r="B74" s="28" t="s">
        <v>121</v>
      </c>
      <c r="C74" s="28"/>
      <c r="H74" s="42"/>
      <c r="I74" s="2"/>
      <c r="L74" s="2">
        <f>L68+L71-L72</f>
        <v>0</v>
      </c>
      <c r="M74" s="2"/>
      <c r="N74" s="2">
        <f>N68+N71-N72</f>
        <v>0</v>
      </c>
      <c r="O74" s="2">
        <f>O68+O71-O72</f>
        <v>0</v>
      </c>
      <c r="P74" s="2">
        <f>P68+P71-P72</f>
        <v>0</v>
      </c>
      <c r="Q74" s="2">
        <f>Q68+Q71-Q72</f>
        <v>0</v>
      </c>
      <c r="R74" s="2">
        <f>SUM(L74:Q74)</f>
        <v>0</v>
      </c>
      <c r="S74" s="2"/>
      <c r="T74" s="2"/>
      <c r="U74" s="42"/>
      <c r="AB74" s="42"/>
      <c r="AI74" s="42"/>
      <c r="AP74" s="42"/>
    </row>
    <row r="75" spans="1:42" ht="14" thickBot="1" x14ac:dyDescent="0.2">
      <c r="A75" s="297" t="s">
        <v>128</v>
      </c>
      <c r="B75" s="297"/>
      <c r="C75" s="28"/>
      <c r="H75" s="1"/>
      <c r="I75" s="2"/>
      <c r="L75" s="198">
        <f>L67+L74</f>
        <v>0</v>
      </c>
      <c r="M75" s="198"/>
      <c r="N75" s="198">
        <f>N74+N67</f>
        <v>0</v>
      </c>
      <c r="O75" s="198">
        <f>O67+O74</f>
        <v>0</v>
      </c>
      <c r="P75" s="198">
        <f>P67+P74</f>
        <v>0</v>
      </c>
      <c r="Q75" s="198">
        <f>Q67+Q74</f>
        <v>0</v>
      </c>
      <c r="R75" s="199">
        <f>SUM(L75:Q75)</f>
        <v>0</v>
      </c>
      <c r="U75" s="1"/>
      <c r="AB75" s="1"/>
      <c r="AI75" s="1"/>
      <c r="AP75" s="1"/>
    </row>
    <row r="76" spans="1:42" ht="14" thickTop="1" x14ac:dyDescent="0.15">
      <c r="A76" s="28"/>
      <c r="B76" s="28"/>
      <c r="C76" s="28"/>
      <c r="H76" s="1"/>
      <c r="I76" s="2"/>
      <c r="L76" s="49"/>
      <c r="M76" s="49"/>
      <c r="N76" s="49"/>
      <c r="O76" s="49"/>
      <c r="P76" s="49"/>
      <c r="Q76" s="49"/>
      <c r="R76" s="127"/>
      <c r="U76" s="1"/>
      <c r="AB76" s="1"/>
      <c r="AI76" s="1"/>
      <c r="AP76" s="1"/>
    </row>
    <row r="77" spans="1:42" x14ac:dyDescent="0.15">
      <c r="A77" s="28"/>
      <c r="B77" s="28"/>
      <c r="C77" s="28"/>
      <c r="H77" s="1"/>
      <c r="I77" s="2"/>
      <c r="L77" s="49"/>
      <c r="M77" s="49"/>
      <c r="N77" s="49"/>
      <c r="O77" s="49"/>
      <c r="P77" s="49"/>
      <c r="Q77" s="49"/>
      <c r="R77" s="127"/>
      <c r="U77" s="1"/>
      <c r="AB77" s="1"/>
      <c r="AI77" s="1"/>
      <c r="AP77" s="1"/>
    </row>
    <row r="78" spans="1:42" s="160" customFormat="1" x14ac:dyDescent="0.15">
      <c r="A78" s="295" t="s">
        <v>118</v>
      </c>
      <c r="B78" s="295"/>
      <c r="C78" s="188"/>
      <c r="F78" s="188"/>
      <c r="H78" s="162"/>
      <c r="I78" s="161"/>
      <c r="L78" s="161">
        <f>$L$67-$L$53-$L$55-$L$56-$L$57-$L$58-$L$61-$L$63-$L$66</f>
        <v>0</v>
      </c>
      <c r="M78" s="161"/>
      <c r="N78" s="161">
        <f>$N$67-$N$53-$N$55-$N$56-$N$57-$N$58-$N$61-$N$63-$N$66</f>
        <v>0</v>
      </c>
      <c r="O78" s="161">
        <f>$O$67-$O$53-$O$55-$O$56-$O$57-$O$58-$O$61-$O$63-$O$66</f>
        <v>0</v>
      </c>
      <c r="P78" s="161">
        <f>$P$67-$P$53-$P$55-$P$56-$P$57-$P$58-$P$61-$P$63-$P$66</f>
        <v>0</v>
      </c>
      <c r="Q78" s="161">
        <f>$Q$67-$Q$53-$Q$55-$Q$56-$Q$57-$Q$58-$Q$61-$Q$63-$Q$66</f>
        <v>0</v>
      </c>
      <c r="R78" s="161">
        <f>$R$67-$R$53-$R$55-$R$56-$R$57-$R$58-$R$61-$R$63-$R$66</f>
        <v>0</v>
      </c>
      <c r="U78" s="162"/>
      <c r="AB78" s="162"/>
      <c r="AI78" s="162"/>
      <c r="AP78" s="162"/>
    </row>
    <row r="79" spans="1:42" s="160" customFormat="1" x14ac:dyDescent="0.15">
      <c r="A79" s="188"/>
      <c r="B79" s="188"/>
      <c r="C79" s="188"/>
      <c r="F79" s="188"/>
      <c r="H79" s="162"/>
      <c r="I79" s="161"/>
      <c r="L79" s="161"/>
      <c r="M79" s="161"/>
      <c r="N79" s="161"/>
      <c r="O79" s="161"/>
      <c r="P79" s="161"/>
      <c r="Q79" s="161"/>
      <c r="R79" s="161"/>
      <c r="U79" s="162"/>
      <c r="AB79" s="162"/>
      <c r="AI79" s="162"/>
      <c r="AP79" s="162"/>
    </row>
    <row r="80" spans="1:42" s="253" customFormat="1" ht="4" customHeight="1" x14ac:dyDescent="0.15">
      <c r="A80" s="254"/>
      <c r="B80" s="254"/>
      <c r="C80" s="254"/>
      <c r="F80" s="254"/>
      <c r="H80" s="255"/>
      <c r="I80" s="256"/>
      <c r="L80" s="257"/>
      <c r="M80" s="258"/>
      <c r="N80" s="259"/>
      <c r="O80" s="259"/>
      <c r="P80" s="259"/>
      <c r="Q80" s="259"/>
      <c r="R80" s="260"/>
      <c r="U80" s="255"/>
      <c r="AB80" s="255"/>
      <c r="AI80" s="255"/>
      <c r="AP80" s="255"/>
    </row>
    <row r="81" spans="1:43" x14ac:dyDescent="0.15">
      <c r="A81" s="297" t="s">
        <v>68</v>
      </c>
      <c r="B81" s="297"/>
      <c r="C81" s="65"/>
      <c r="D81" s="25"/>
      <c r="E81" s="25"/>
      <c r="F81" s="65"/>
      <c r="G81" s="25"/>
      <c r="H81" s="1"/>
      <c r="I81" s="2"/>
      <c r="L81" s="49"/>
      <c r="M81" s="25"/>
      <c r="N81" s="50"/>
      <c r="O81" s="50"/>
      <c r="P81" s="50"/>
      <c r="Q81" s="50"/>
      <c r="R81" s="51"/>
      <c r="U81" s="1"/>
      <c r="AB81" s="1"/>
      <c r="AI81" s="1"/>
      <c r="AP81" s="1"/>
    </row>
    <row r="82" spans="1:43" ht="14" x14ac:dyDescent="0.15">
      <c r="A82" s="28"/>
      <c r="B82" s="28"/>
      <c r="C82" s="28"/>
      <c r="D82" s="87"/>
      <c r="E82" s="27" t="s">
        <v>14</v>
      </c>
      <c r="F82" s="86">
        <f>G82+I82+K82+M82+O82</f>
        <v>0.18536999999999998</v>
      </c>
      <c r="G82" s="55">
        <v>0.1</v>
      </c>
      <c r="H82" s="56" t="s">
        <v>39</v>
      </c>
      <c r="I82" s="57">
        <v>7.6499999999999999E-2</v>
      </c>
      <c r="J82" s="56" t="s">
        <v>40</v>
      </c>
      <c r="K82" s="57">
        <f>'Sponsor Budget'!K124</f>
        <v>8.3999999999999995E-3</v>
      </c>
      <c r="L82" s="56" t="s">
        <v>41</v>
      </c>
      <c r="M82" s="100">
        <f>'Sponsor Budget'!M124</f>
        <v>3.6000000000000002E-4</v>
      </c>
      <c r="N82" s="56" t="s">
        <v>73</v>
      </c>
      <c r="O82" s="100">
        <f>'Sponsor Budget'!O124</f>
        <v>1.1E-4</v>
      </c>
      <c r="P82" s="56" t="s">
        <v>74</v>
      </c>
      <c r="U82" s="1"/>
      <c r="AB82" s="1"/>
      <c r="AI82" s="1"/>
      <c r="AP82" s="1"/>
    </row>
    <row r="83" spans="1:43" ht="14" x14ac:dyDescent="0.15">
      <c r="A83" s="28"/>
      <c r="B83" s="28"/>
      <c r="C83" s="28"/>
      <c r="D83" s="87"/>
      <c r="E83" s="27" t="s">
        <v>15</v>
      </c>
      <c r="F83" s="86">
        <f>G83+I83+K83+M83+O83</f>
        <v>0.18647</v>
      </c>
      <c r="G83" s="55">
        <v>0.1</v>
      </c>
      <c r="H83" s="56" t="s">
        <v>39</v>
      </c>
      <c r="I83" s="57">
        <v>7.6499999999999999E-2</v>
      </c>
      <c r="J83" s="56" t="s">
        <v>40</v>
      </c>
      <c r="K83" s="57">
        <f>'Sponsor Budget'!K125</f>
        <v>9.4999999999999998E-3</v>
      </c>
      <c r="L83" s="56" t="s">
        <v>41</v>
      </c>
      <c r="M83" s="100">
        <f>'Sponsor Budget'!M125</f>
        <v>3.6000000000000002E-4</v>
      </c>
      <c r="N83" s="56" t="s">
        <v>73</v>
      </c>
      <c r="O83" s="100">
        <f>'Sponsor Budget'!O125</f>
        <v>1.1E-4</v>
      </c>
      <c r="P83" s="56" t="s">
        <v>74</v>
      </c>
      <c r="U83" s="1"/>
      <c r="AB83" s="1"/>
      <c r="AI83" s="1"/>
      <c r="AP83" s="1"/>
    </row>
    <row r="84" spans="1:43" ht="14" x14ac:dyDescent="0.15">
      <c r="A84" s="28"/>
      <c r="B84" s="28"/>
      <c r="C84" s="28"/>
      <c r="D84" s="87"/>
      <c r="E84" s="27" t="s">
        <v>4</v>
      </c>
      <c r="F84" s="86">
        <f>I84+K84+M84+O84</f>
        <v>8.3470000000000003E-2</v>
      </c>
      <c r="G84" s="99" t="s">
        <v>75</v>
      </c>
      <c r="H84" s="56" t="s">
        <v>39</v>
      </c>
      <c r="I84" s="57">
        <v>7.6499999999999999E-2</v>
      </c>
      <c r="J84" s="56" t="s">
        <v>40</v>
      </c>
      <c r="K84" s="57">
        <f>'Sponsor Budget'!K126</f>
        <v>6.4999999999999997E-3</v>
      </c>
      <c r="L84" s="56" t="s">
        <v>41</v>
      </c>
      <c r="M84" s="100">
        <f>'Sponsor Budget'!M126</f>
        <v>3.6000000000000002E-4</v>
      </c>
      <c r="N84" s="56" t="s">
        <v>73</v>
      </c>
      <c r="O84" s="100">
        <f>'Sponsor Budget'!O126</f>
        <v>1.1E-4</v>
      </c>
      <c r="P84" s="56" t="s">
        <v>74</v>
      </c>
      <c r="U84" s="1"/>
      <c r="AB84" s="1"/>
      <c r="AI84" s="1"/>
      <c r="AP84" s="1"/>
    </row>
    <row r="85" spans="1:43" ht="56" x14ac:dyDescent="0.15">
      <c r="A85" s="28"/>
      <c r="B85" s="28"/>
      <c r="C85" s="28"/>
      <c r="D85" s="87"/>
      <c r="E85" s="27" t="s">
        <v>72</v>
      </c>
      <c r="F85" s="35">
        <f>I85+K85</f>
        <v>8.3000000000000004E-2</v>
      </c>
      <c r="G85" s="99" t="s">
        <v>75</v>
      </c>
      <c r="H85" s="56" t="s">
        <v>39</v>
      </c>
      <c r="I85" s="57">
        <v>7.6499999999999999E-2</v>
      </c>
      <c r="J85" s="56" t="s">
        <v>40</v>
      </c>
      <c r="K85" s="57">
        <f>'Sponsor Budget'!K127</f>
        <v>6.4999999999999997E-3</v>
      </c>
      <c r="L85" s="56" t="s">
        <v>41</v>
      </c>
      <c r="M85" s="101" t="s">
        <v>75</v>
      </c>
      <c r="N85" s="56" t="s">
        <v>73</v>
      </c>
      <c r="O85" s="101" t="s">
        <v>75</v>
      </c>
      <c r="P85" s="56" t="s">
        <v>74</v>
      </c>
      <c r="U85" s="1"/>
      <c r="AB85" s="1"/>
      <c r="AI85" s="1"/>
      <c r="AP85" s="1"/>
    </row>
    <row r="86" spans="1:43" ht="63.75" customHeight="1" x14ac:dyDescent="0.15">
      <c r="A86" s="298" t="s">
        <v>69</v>
      </c>
      <c r="B86" s="298"/>
      <c r="C86" s="66"/>
      <c r="D86" s="87"/>
      <c r="E86" s="52"/>
      <c r="F86" s="66"/>
      <c r="G86" s="58"/>
      <c r="H86" s="56"/>
      <c r="I86" s="56"/>
      <c r="J86" s="58"/>
      <c r="K86" s="56"/>
      <c r="L86" s="56"/>
      <c r="M86" s="101"/>
      <c r="N86" s="56"/>
      <c r="O86" s="101"/>
      <c r="P86" s="56"/>
      <c r="U86" s="1"/>
      <c r="AB86" s="1"/>
      <c r="AI86" s="1"/>
      <c r="AP86" s="1"/>
    </row>
    <row r="87" spans="1:43" ht="14" x14ac:dyDescent="0.15">
      <c r="D87" s="87"/>
      <c r="E87" s="27" t="s">
        <v>14</v>
      </c>
      <c r="F87" s="86">
        <f>G87+I87+K87+M87+O87</f>
        <v>0.18536999999999998</v>
      </c>
      <c r="G87" s="55">
        <v>0.1</v>
      </c>
      <c r="H87" s="56" t="s">
        <v>39</v>
      </c>
      <c r="I87" s="57">
        <v>7.6499999999999999E-2</v>
      </c>
      <c r="J87" s="56" t="s">
        <v>40</v>
      </c>
      <c r="K87" s="57">
        <f>'Sponsor Budget'!K129</f>
        <v>8.3999999999999995E-3</v>
      </c>
      <c r="L87" s="56" t="s">
        <v>41</v>
      </c>
      <c r="M87" s="100">
        <f>'Sponsor Budget'!M129</f>
        <v>3.6000000000000002E-4</v>
      </c>
      <c r="N87" s="56" t="s">
        <v>73</v>
      </c>
      <c r="O87" s="100">
        <f>'Sponsor Budget'!O129</f>
        <v>1.1E-4</v>
      </c>
      <c r="P87" s="56" t="s">
        <v>74</v>
      </c>
      <c r="Q87" s="15"/>
      <c r="R87" s="15"/>
      <c r="U87" s="35"/>
      <c r="AB87" s="35"/>
      <c r="AI87" s="35"/>
      <c r="AP87" s="35"/>
    </row>
    <row r="88" spans="1:43" ht="14" x14ac:dyDescent="0.15">
      <c r="D88" s="87"/>
      <c r="E88" s="27" t="s">
        <v>15</v>
      </c>
      <c r="F88" s="86">
        <f>G88+I88+K88+M88+O88</f>
        <v>0.18647</v>
      </c>
      <c r="G88" s="55">
        <v>0.1</v>
      </c>
      <c r="H88" s="56" t="s">
        <v>39</v>
      </c>
      <c r="I88" s="57">
        <v>7.6499999999999999E-2</v>
      </c>
      <c r="J88" s="56" t="s">
        <v>40</v>
      </c>
      <c r="K88" s="57">
        <f>'Sponsor Budget'!K130</f>
        <v>9.4999999999999998E-3</v>
      </c>
      <c r="L88" s="56" t="s">
        <v>41</v>
      </c>
      <c r="M88" s="100">
        <f>'Sponsor Budget'!M130</f>
        <v>3.6000000000000002E-4</v>
      </c>
      <c r="N88" s="56" t="s">
        <v>73</v>
      </c>
      <c r="O88" s="100">
        <f>'Sponsor Budget'!O130</f>
        <v>1.1E-4</v>
      </c>
      <c r="P88" s="56" t="s">
        <v>74</v>
      </c>
      <c r="Q88" s="7"/>
      <c r="S88" s="2"/>
      <c r="T88" s="2"/>
      <c r="U88" s="35"/>
      <c r="AB88" s="35"/>
      <c r="AI88" s="35"/>
      <c r="AP88" s="35"/>
    </row>
    <row r="89" spans="1:43" ht="14" x14ac:dyDescent="0.15">
      <c r="D89" s="87"/>
      <c r="E89" s="27" t="s">
        <v>4</v>
      </c>
      <c r="F89" s="86">
        <f>I89+K89+M89+O89</f>
        <v>8.3470000000000003E-2</v>
      </c>
      <c r="G89" s="99" t="s">
        <v>75</v>
      </c>
      <c r="H89" s="56" t="s">
        <v>39</v>
      </c>
      <c r="I89" s="57">
        <v>7.6499999999999999E-2</v>
      </c>
      <c r="J89" s="56" t="s">
        <v>40</v>
      </c>
      <c r="K89" s="57">
        <f>'Sponsor Budget'!K131</f>
        <v>6.4999999999999997E-3</v>
      </c>
      <c r="L89" s="56" t="s">
        <v>41</v>
      </c>
      <c r="M89" s="100">
        <f>'Sponsor Budget'!M131</f>
        <v>3.6000000000000002E-4</v>
      </c>
      <c r="N89" s="56" t="s">
        <v>73</v>
      </c>
      <c r="O89" s="100">
        <f>'Sponsor Budget'!O131</f>
        <v>1.1E-4</v>
      </c>
      <c r="P89" s="56" t="s">
        <v>74</v>
      </c>
      <c r="Q89" s="7"/>
      <c r="S89" s="2"/>
      <c r="T89" s="2"/>
      <c r="U89" s="35"/>
      <c r="V89" s="2"/>
      <c r="AB89" s="35"/>
      <c r="AC89" s="2"/>
      <c r="AI89" s="35"/>
      <c r="AJ89" s="2"/>
      <c r="AP89" s="35"/>
      <c r="AQ89" s="2"/>
    </row>
    <row r="90" spans="1:43" ht="56" x14ac:dyDescent="0.15">
      <c r="D90" s="87"/>
      <c r="E90" s="27" t="s">
        <v>72</v>
      </c>
      <c r="F90" s="35">
        <f>I90+K90</f>
        <v>8.3000000000000004E-2</v>
      </c>
      <c r="G90" s="99" t="s">
        <v>75</v>
      </c>
      <c r="H90" s="56" t="s">
        <v>39</v>
      </c>
      <c r="I90" s="57">
        <v>7.6499999999999999E-2</v>
      </c>
      <c r="J90" s="56" t="s">
        <v>40</v>
      </c>
      <c r="K90" s="57">
        <f>'Sponsor Budget'!K132</f>
        <v>6.4999999999999997E-3</v>
      </c>
      <c r="L90" s="56" t="s">
        <v>41</v>
      </c>
      <c r="M90" s="101" t="s">
        <v>75</v>
      </c>
      <c r="N90" s="56" t="s">
        <v>73</v>
      </c>
      <c r="O90" s="101" t="s">
        <v>75</v>
      </c>
      <c r="P90" s="56" t="s">
        <v>74</v>
      </c>
      <c r="Q90" s="7"/>
      <c r="S90" s="2"/>
      <c r="T90" s="2"/>
      <c r="U90" s="35"/>
      <c r="V90" s="2"/>
      <c r="AB90" s="35"/>
      <c r="AC90" s="2"/>
      <c r="AI90" s="35"/>
      <c r="AJ90" s="2"/>
      <c r="AP90" s="35"/>
      <c r="AQ90" s="2"/>
    </row>
    <row r="91" spans="1:43" ht="28" x14ac:dyDescent="0.15">
      <c r="E91" s="26" t="s">
        <v>29</v>
      </c>
      <c r="F91" s="35">
        <v>0.03</v>
      </c>
      <c r="G91" s="26"/>
      <c r="J91" s="12"/>
      <c r="K91" s="4"/>
      <c r="L91" s="17"/>
      <c r="M91" s="16"/>
      <c r="N91" s="12"/>
      <c r="O91" s="12"/>
      <c r="P91" s="12"/>
      <c r="Q91" s="12"/>
      <c r="S91" s="2"/>
      <c r="T91" s="2"/>
      <c r="U91" s="35"/>
      <c r="V91" s="12"/>
      <c r="AB91" s="35"/>
      <c r="AC91" s="12"/>
      <c r="AI91" s="35"/>
      <c r="AJ91" s="12"/>
      <c r="AP91" s="35"/>
      <c r="AQ91" s="12"/>
    </row>
    <row r="92" spans="1:43" ht="28" x14ac:dyDescent="0.15">
      <c r="A92" s="53"/>
      <c r="D92" s="53"/>
      <c r="E92" s="60" t="s">
        <v>45</v>
      </c>
      <c r="F92" s="36">
        <f>'Sponsor Budget'!F134</f>
        <v>7368</v>
      </c>
      <c r="G92" s="88" t="str">
        <f>'Sponsor Budget'!G134</f>
        <v>$614/month</v>
      </c>
      <c r="J92" s="12"/>
      <c r="K92" s="4"/>
      <c r="L92" s="17"/>
      <c r="M92" s="16"/>
      <c r="N92" s="12"/>
      <c r="O92" s="12"/>
      <c r="P92" s="12"/>
      <c r="Q92" s="12"/>
      <c r="S92" s="2"/>
      <c r="T92" s="2"/>
      <c r="U92" s="35"/>
      <c r="V92" s="12"/>
      <c r="AB92" s="35"/>
      <c r="AC92" s="12"/>
      <c r="AI92" s="35"/>
      <c r="AJ92" s="12"/>
      <c r="AP92" s="35"/>
      <c r="AQ92" s="12"/>
    </row>
    <row r="93" spans="1:43" ht="28" x14ac:dyDescent="0.15">
      <c r="A93" s="53"/>
      <c r="D93" s="53"/>
      <c r="E93" s="60" t="s">
        <v>76</v>
      </c>
      <c r="F93" s="36">
        <f>'Sponsor Budget'!F135</f>
        <v>8622</v>
      </c>
      <c r="G93" s="88" t="str">
        <f>'Sponsor Budget'!G135</f>
        <v>$718.50/month</v>
      </c>
      <c r="J93" s="12"/>
      <c r="K93" s="4"/>
      <c r="L93" s="17"/>
      <c r="M93" s="16"/>
      <c r="N93" s="12"/>
      <c r="O93" s="12"/>
      <c r="P93" s="12"/>
      <c r="Q93" s="12"/>
      <c r="S93" s="2"/>
      <c r="T93" s="2"/>
      <c r="U93" s="35"/>
      <c r="V93" s="12"/>
      <c r="AB93" s="35"/>
      <c r="AC93" s="12"/>
      <c r="AI93" s="35"/>
      <c r="AJ93" s="12"/>
      <c r="AP93" s="35"/>
      <c r="AQ93" s="12"/>
    </row>
    <row r="94" spans="1:43" ht="28" x14ac:dyDescent="0.15">
      <c r="A94" s="53"/>
      <c r="D94" s="53"/>
      <c r="E94" s="60" t="s">
        <v>46</v>
      </c>
      <c r="F94" s="36">
        <f>'Sponsor Budget'!F136</f>
        <v>9876</v>
      </c>
      <c r="G94" s="88" t="str">
        <f>'Sponsor Budget'!G136</f>
        <v>$823/month</v>
      </c>
      <c r="J94" s="12"/>
      <c r="K94" s="4"/>
      <c r="L94" s="17"/>
      <c r="M94" s="16"/>
      <c r="N94" s="12"/>
      <c r="O94" s="12"/>
      <c r="P94" s="12"/>
      <c r="Q94" s="12"/>
      <c r="S94" s="2"/>
      <c r="T94" s="2"/>
      <c r="U94" s="35"/>
      <c r="V94" s="12"/>
      <c r="AB94" s="35"/>
      <c r="AC94" s="12"/>
      <c r="AI94" s="35"/>
      <c r="AJ94" s="12"/>
      <c r="AP94" s="35"/>
      <c r="AQ94" s="12"/>
    </row>
    <row r="95" spans="1:43" ht="28" x14ac:dyDescent="0.15">
      <c r="A95" s="53"/>
      <c r="D95" s="53"/>
      <c r="E95" s="60" t="s">
        <v>47</v>
      </c>
      <c r="F95" s="36">
        <f>'Sponsor Budget'!F137</f>
        <v>12180</v>
      </c>
      <c r="G95" s="88" t="str">
        <f>'Sponsor Budget'!G137</f>
        <v>$1,015/month</v>
      </c>
      <c r="J95" s="12"/>
      <c r="K95" s="4"/>
      <c r="L95" s="17"/>
      <c r="M95" s="16"/>
      <c r="N95" s="12"/>
      <c r="O95" s="12"/>
      <c r="P95" s="12"/>
      <c r="Q95" s="12"/>
      <c r="S95" s="2"/>
      <c r="T95" s="2"/>
      <c r="U95" s="35"/>
      <c r="V95" s="12"/>
      <c r="AB95" s="35"/>
      <c r="AC95" s="12"/>
      <c r="AI95" s="35"/>
      <c r="AJ95" s="12"/>
      <c r="AP95" s="35"/>
      <c r="AQ95" s="12"/>
    </row>
    <row r="96" spans="1:43" ht="28" x14ac:dyDescent="0.15">
      <c r="A96" s="53"/>
      <c r="D96" s="53"/>
      <c r="E96" s="60" t="s">
        <v>48</v>
      </c>
      <c r="F96" s="36">
        <f>'Sponsor Budget'!F138</f>
        <v>14436</v>
      </c>
      <c r="G96" s="88" t="str">
        <f>'Sponsor Budget'!G138</f>
        <v>$1,203/month</v>
      </c>
      <c r="J96" s="12"/>
      <c r="K96" s="4"/>
      <c r="L96" s="17"/>
      <c r="M96" s="16"/>
      <c r="N96" s="12"/>
      <c r="O96" s="12"/>
      <c r="P96" s="12"/>
      <c r="Q96" s="12"/>
      <c r="S96" s="2"/>
      <c r="T96" s="2"/>
      <c r="U96" s="35"/>
      <c r="V96" s="12"/>
      <c r="AB96" s="35"/>
      <c r="AC96" s="12"/>
      <c r="AI96" s="35"/>
      <c r="AJ96" s="12"/>
      <c r="AP96" s="35"/>
      <c r="AQ96" s="12"/>
    </row>
    <row r="97" spans="1:43" ht="14" x14ac:dyDescent="0.15">
      <c r="A97" s="12"/>
      <c r="D97" s="12"/>
      <c r="E97" s="61" t="s">
        <v>49</v>
      </c>
      <c r="F97" s="36">
        <f>'Sponsor Budget'!F139</f>
        <v>2654</v>
      </c>
      <c r="G97" s="12"/>
      <c r="I97" s="2"/>
      <c r="J97" s="2"/>
      <c r="U97" s="36"/>
      <c r="V97" s="2"/>
      <c r="AB97" s="36"/>
      <c r="AC97" s="2"/>
      <c r="AI97" s="36"/>
      <c r="AJ97" s="2"/>
      <c r="AP97" s="36"/>
      <c r="AQ97" s="2"/>
    </row>
    <row r="98" spans="1:43" ht="42" x14ac:dyDescent="0.15">
      <c r="E98" s="27" t="s">
        <v>16</v>
      </c>
      <c r="F98" s="35">
        <v>0.03</v>
      </c>
      <c r="G98" s="27"/>
      <c r="I98" s="2"/>
      <c r="J98" s="2"/>
      <c r="U98" s="35"/>
      <c r="V98" s="2"/>
      <c r="AB98" s="35"/>
      <c r="AC98" s="2"/>
      <c r="AI98" s="35"/>
      <c r="AJ98" s="2"/>
      <c r="AP98" s="35"/>
      <c r="AQ98" s="2"/>
    </row>
    <row r="99" spans="1:43" x14ac:dyDescent="0.15">
      <c r="A99" s="28"/>
      <c r="D99" s="28"/>
      <c r="E99" s="28"/>
      <c r="G99" s="28"/>
      <c r="H99" s="34"/>
      <c r="I99" s="2"/>
      <c r="J99" s="2"/>
      <c r="U99" s="34"/>
      <c r="V99" s="2"/>
      <c r="AB99" s="34"/>
      <c r="AC99" s="2"/>
      <c r="AI99" s="34"/>
      <c r="AJ99" s="2"/>
      <c r="AP99" s="34"/>
      <c r="AQ99" s="2"/>
    </row>
    <row r="100" spans="1:43" x14ac:dyDescent="0.15">
      <c r="A100" s="28"/>
      <c r="D100" s="28"/>
      <c r="E100" s="28"/>
      <c r="G100" s="28"/>
      <c r="H100" s="37"/>
      <c r="I100" s="2"/>
      <c r="J100" s="2"/>
      <c r="U100" s="37"/>
      <c r="V100" s="2"/>
      <c r="AB100" s="37"/>
      <c r="AC100" s="2"/>
      <c r="AI100" s="37"/>
      <c r="AJ100" s="2"/>
      <c r="AP100" s="37"/>
      <c r="AQ100" s="2"/>
    </row>
    <row r="101" spans="1:43" x14ac:dyDescent="0.15">
      <c r="E101" s="237" t="s">
        <v>32</v>
      </c>
      <c r="F101" s="238">
        <v>13500</v>
      </c>
      <c r="G101" s="28"/>
      <c r="I101" s="2"/>
      <c r="J101" s="2"/>
      <c r="U101" s="34"/>
      <c r="V101" s="2"/>
      <c r="AB101" s="34"/>
      <c r="AC101" s="2"/>
      <c r="AI101" s="34"/>
      <c r="AJ101" s="2"/>
      <c r="AP101" s="34"/>
      <c r="AQ101" s="2"/>
    </row>
    <row r="102" spans="1:43" x14ac:dyDescent="0.15">
      <c r="E102" s="237" t="s">
        <v>37</v>
      </c>
      <c r="F102" s="238">
        <f>F101+500</f>
        <v>14000</v>
      </c>
      <c r="G102" s="28"/>
      <c r="I102" s="2"/>
      <c r="J102" s="2"/>
      <c r="U102" s="34"/>
      <c r="V102" s="2"/>
      <c r="AB102" s="34"/>
      <c r="AC102" s="2"/>
      <c r="AI102" s="34"/>
      <c r="AJ102" s="2"/>
      <c r="AP102" s="34"/>
      <c r="AQ102" s="2"/>
    </row>
    <row r="103" spans="1:43" x14ac:dyDescent="0.15">
      <c r="E103" s="28" t="s">
        <v>38</v>
      </c>
      <c r="F103" s="34">
        <f t="shared" ref="F103:F107" si="9">F102+500</f>
        <v>14500</v>
      </c>
      <c r="G103" s="45"/>
      <c r="I103" s="2"/>
      <c r="J103" s="2"/>
      <c r="U103" s="34"/>
      <c r="V103" s="2"/>
      <c r="AB103" s="34"/>
      <c r="AC103" s="2"/>
      <c r="AI103" s="34"/>
      <c r="AJ103" s="2"/>
      <c r="AP103" s="34"/>
      <c r="AQ103" s="2"/>
    </row>
    <row r="104" spans="1:43" x14ac:dyDescent="0.15">
      <c r="E104" s="28" t="s">
        <v>52</v>
      </c>
      <c r="F104" s="34">
        <f t="shared" si="9"/>
        <v>15000</v>
      </c>
      <c r="G104" s="45"/>
      <c r="I104" s="2"/>
      <c r="J104" s="2"/>
      <c r="U104" s="34"/>
      <c r="V104" s="2"/>
      <c r="AB104" s="34"/>
      <c r="AC104" s="2"/>
      <c r="AI104" s="34"/>
      <c r="AJ104" s="2"/>
      <c r="AP104" s="34"/>
      <c r="AQ104" s="2"/>
    </row>
    <row r="105" spans="1:43" x14ac:dyDescent="0.15">
      <c r="E105" s="28" t="s">
        <v>53</v>
      </c>
      <c r="F105" s="34">
        <f t="shared" si="9"/>
        <v>15500</v>
      </c>
      <c r="G105" s="45"/>
      <c r="I105" s="2"/>
      <c r="J105" s="2"/>
      <c r="U105" s="34"/>
      <c r="V105" s="2"/>
      <c r="AB105" s="34"/>
      <c r="AC105" s="2"/>
      <c r="AI105" s="34"/>
      <c r="AJ105" s="2"/>
      <c r="AP105" s="34"/>
      <c r="AQ105" s="2"/>
    </row>
    <row r="106" spans="1:43" x14ac:dyDescent="0.15">
      <c r="E106" s="28" t="s">
        <v>54</v>
      </c>
      <c r="F106" s="34">
        <f t="shared" si="9"/>
        <v>16000</v>
      </c>
      <c r="G106" s="45"/>
      <c r="I106" s="2"/>
      <c r="J106" s="2"/>
      <c r="U106" s="34"/>
      <c r="V106" s="2"/>
      <c r="AB106" s="34"/>
      <c r="AC106" s="2"/>
      <c r="AI106" s="34"/>
      <c r="AJ106" s="2"/>
      <c r="AP106" s="34"/>
      <c r="AQ106" s="2"/>
    </row>
    <row r="107" spans="1:43" x14ac:dyDescent="0.15">
      <c r="E107" s="28" t="s">
        <v>55</v>
      </c>
      <c r="F107" s="34">
        <f t="shared" si="9"/>
        <v>16500</v>
      </c>
      <c r="G107" s="45"/>
      <c r="I107" s="2"/>
      <c r="J107" s="2"/>
      <c r="U107" s="34"/>
      <c r="V107" s="2"/>
      <c r="AB107" s="34"/>
      <c r="AC107" s="2"/>
      <c r="AI107" s="34"/>
      <c r="AJ107" s="2"/>
      <c r="AP107" s="34"/>
      <c r="AQ107" s="2"/>
    </row>
    <row r="108" spans="1:43" x14ac:dyDescent="0.15">
      <c r="F108" s="38"/>
      <c r="G108" s="28"/>
      <c r="U108" s="38"/>
      <c r="AB108" s="38"/>
      <c r="AI108" s="38"/>
      <c r="AP108" s="38"/>
    </row>
    <row r="109" spans="1:43" ht="14" thickBot="1" x14ac:dyDescent="0.2">
      <c r="E109" s="28"/>
      <c r="F109" s="47"/>
      <c r="G109" s="28"/>
      <c r="U109" s="39"/>
      <c r="AB109" s="39"/>
      <c r="AI109" s="39"/>
      <c r="AP109" s="39"/>
    </row>
    <row r="110" spans="1:43" ht="14" thickBot="1" x14ac:dyDescent="0.2">
      <c r="E110" s="45" t="s">
        <v>56</v>
      </c>
      <c r="F110" s="128">
        <v>0.45</v>
      </c>
      <c r="G110" s="45"/>
      <c r="U110" s="40"/>
      <c r="AB110" s="40"/>
      <c r="AI110" s="40"/>
      <c r="AP110" s="40"/>
    </row>
    <row r="111" spans="1:43" ht="14" thickBot="1" x14ac:dyDescent="0.2">
      <c r="A111" s="293" t="s">
        <v>17</v>
      </c>
      <c r="B111" s="293"/>
      <c r="C111" s="15"/>
      <c r="D111" s="69"/>
      <c r="F111" s="48"/>
      <c r="G111" s="45"/>
    </row>
    <row r="112" spans="1:43" x14ac:dyDescent="0.15">
      <c r="A112" s="290" t="s">
        <v>77</v>
      </c>
      <c r="B112" s="291"/>
      <c r="C112" s="105"/>
      <c r="D112" s="70"/>
      <c r="E112" s="71" t="s">
        <v>58</v>
      </c>
      <c r="F112" s="72">
        <v>0.53</v>
      </c>
      <c r="G112" s="45"/>
    </row>
    <row r="113" spans="1:6" x14ac:dyDescent="0.15">
      <c r="A113" s="73"/>
      <c r="E113" s="45" t="s">
        <v>59</v>
      </c>
      <c r="F113" s="74">
        <v>0.46</v>
      </c>
    </row>
    <row r="114" spans="1:6" x14ac:dyDescent="0.15">
      <c r="A114" s="73"/>
      <c r="E114" s="45" t="s">
        <v>41</v>
      </c>
      <c r="F114" s="74">
        <v>0.34</v>
      </c>
    </row>
    <row r="115" spans="1:6" x14ac:dyDescent="0.15">
      <c r="A115" s="73"/>
      <c r="E115" s="45" t="s">
        <v>60</v>
      </c>
      <c r="F115" s="74">
        <v>0.55000000000000004</v>
      </c>
    </row>
    <row r="116" spans="1:6" ht="14" thickBot="1" x14ac:dyDescent="0.2">
      <c r="A116" s="75"/>
      <c r="B116" s="76"/>
      <c r="C116" s="76"/>
      <c r="D116" s="76"/>
      <c r="E116" s="77" t="s">
        <v>61</v>
      </c>
      <c r="F116" s="78">
        <v>0.26</v>
      </c>
    </row>
    <row r="118" spans="1:6" x14ac:dyDescent="0.15">
      <c r="E118" s="45" t="s">
        <v>62</v>
      </c>
      <c r="F118" s="79">
        <v>9</v>
      </c>
    </row>
    <row r="119" spans="1:6" x14ac:dyDescent="0.15">
      <c r="F119" s="79">
        <v>10</v>
      </c>
    </row>
    <row r="120" spans="1:6" x14ac:dyDescent="0.15">
      <c r="F120" s="79">
        <v>11</v>
      </c>
    </row>
    <row r="121" spans="1:6" x14ac:dyDescent="0.15">
      <c r="F121" s="79">
        <v>12</v>
      </c>
    </row>
  </sheetData>
  <sheetProtection algorithmName="SHA-512" hashValue="LRio5h8XZDyLUmI4ack6oVbdHc7SHVw7cuXtI04Nxp6Z+/1+U1skKQhZD2ylEKuVqnxoAbmWDNQoOkQaqHVJsw==" saltValue="P5jBY09qUhgH7CH6EKwWcg==" spinCount="100000" sheet="1" objects="1" scenarios="1"/>
  <mergeCells count="42">
    <mergeCell ref="A31:A32"/>
    <mergeCell ref="A33:A34"/>
    <mergeCell ref="A35:A36"/>
    <mergeCell ref="A37:A38"/>
    <mergeCell ref="A39:A40"/>
    <mergeCell ref="A81:B81"/>
    <mergeCell ref="A86:B86"/>
    <mergeCell ref="A111:B111"/>
    <mergeCell ref="A112:B112"/>
    <mergeCell ref="A66:B66"/>
    <mergeCell ref="A67:B67"/>
    <mergeCell ref="A78:B78"/>
    <mergeCell ref="A68:B68"/>
    <mergeCell ref="A75:B75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53:B53"/>
    <mergeCell ref="A3:B3"/>
    <mergeCell ref="A5:B5"/>
    <mergeCell ref="A7:B7"/>
    <mergeCell ref="A52:B5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</mergeCells>
  <dataValidations count="4">
    <dataValidation type="list" allowBlank="1" showInputMessage="1" showErrorMessage="1" sqref="E10 E12 E14 E16 E18 E20 E38 E28 E22 E24 E26 E30 E32 E34 E36 E40:E48" xr:uid="{00000000-0002-0000-0100-000000000000}">
      <formula1>"None, Employee Only, Employee Combined Credit, Employee &amp; Children, Employee &amp; Spouse, Employee &amp; Family"</formula1>
    </dataValidation>
    <dataValidation type="list" allowBlank="1" showInputMessage="1" showErrorMessage="1" sqref="E49" xr:uid="{00000000-0002-0000-0100-000001000000}">
      <formula1>"Student, None"</formula1>
    </dataValidation>
    <dataValidation type="list" allowBlank="1" showInputMessage="1" showErrorMessage="1" sqref="D12 D20 D16 D14 D10 D18" xr:uid="{00000000-0002-0000-0100-000002000000}">
      <formula1>$F$118:$F$121</formula1>
    </dataValidation>
    <dataValidation type="list" allowBlank="1" showInputMessage="1" showErrorMessage="1" sqref="D24 D36 D34 D40 D38 D32 D30 D22 D28 D26" xr:uid="{00000000-0002-0000-0100-000003000000}">
      <formula1>$F$146:$F$149</formula1>
    </dataValidation>
  </dataValidation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3184CEB11F648BBD0F70F1BE6A53E" ma:contentTypeVersion="13" ma:contentTypeDescription="Create a new document." ma:contentTypeScope="" ma:versionID="960d91ec00e25667a939d5fc3b36d5da">
  <xsd:schema xmlns:xsd="http://www.w3.org/2001/XMLSchema" xmlns:xs="http://www.w3.org/2001/XMLSchema" xmlns:p="http://schemas.microsoft.com/office/2006/metadata/properties" xmlns:ns3="a44a327f-4c77-4059-bb07-e278862d87fb" xmlns:ns4="7fa3c9fb-ef78-47d6-a04f-8ab7fe78f626" targetNamespace="http://schemas.microsoft.com/office/2006/metadata/properties" ma:root="true" ma:fieldsID="eb186c7bdc94fd6dabeb61c766c6f552" ns3:_="" ns4:_="">
    <xsd:import namespace="a44a327f-4c77-4059-bb07-e278862d87fb"/>
    <xsd:import namespace="7fa3c9fb-ef78-47d6-a04f-8ab7fe78f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a327f-4c77-4059-bb07-e278862d8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3c9fb-ef78-47d6-a04f-8ab7fe78f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8A9A3-79BC-43B2-B85F-889ADAAEAC92}">
  <ds:schemaRefs>
    <ds:schemaRef ds:uri="7fa3c9fb-ef78-47d6-a04f-8ab7fe78f626"/>
    <ds:schemaRef ds:uri="http://schemas.openxmlformats.org/package/2006/metadata/core-properties"/>
    <ds:schemaRef ds:uri="http://schemas.microsoft.com/office/infopath/2007/PartnerControls"/>
    <ds:schemaRef ds:uri="a44a327f-4c77-4059-bb07-e278862d87fb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AF71E4-8B67-4187-ABF5-472A9447E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a327f-4c77-4059-bb07-e278862d87fb"/>
    <ds:schemaRef ds:uri="7fa3c9fb-ef78-47d6-a04f-8ab7fe78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830AC-6A44-4E42-ACD0-726AE7415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Sponsor Budget</vt:lpstr>
      <vt:lpstr>Cost Share</vt:lpstr>
      <vt:lpstr>'Sponsor Budget'!Print_Area</vt:lpstr>
    </vt:vector>
  </TitlesOfParts>
  <Company>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</dc:creator>
  <cp:lastModifiedBy>Ricketts, Sam</cp:lastModifiedBy>
  <cp:lastPrinted>2022-09-23T13:48:13Z</cp:lastPrinted>
  <dcterms:created xsi:type="dcterms:W3CDTF">2003-10-31T20:38:38Z</dcterms:created>
  <dcterms:modified xsi:type="dcterms:W3CDTF">2024-09-04T20:36:24Z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0x010100E033184CEB11F648BBD0F70F1BE6A53E</vt:lpwstr>
  </property>
</Properties>
</file>